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835" yWindow="-15" windowWidth="11880" windowHeight="11640" tabRatio="814" activeTab="6"/>
  </bookViews>
  <sheets>
    <sheet name="Single-Factor Models" sheetId="1" r:id="rId1"/>
    <sheet name="Multiple-Factor Models" sheetId="10" r:id="rId2"/>
    <sheet name="Model Estimates Table 3" sheetId="9" r:id="rId3"/>
    <sheet name="Factor Model Predictions" sheetId="3" r:id="rId4"/>
    <sheet name="Omega" sheetId="5" r:id="rId5"/>
    <sheet name="Model Fit Table 1" sheetId="8" r:id="rId6"/>
    <sheet name="MLR Comparisons Table 2" sheetId="7" r:id="rId7"/>
  </sheets>
  <calcPr calcId="145621"/>
</workbook>
</file>

<file path=xl/calcChain.xml><?xml version="1.0" encoding="utf-8"?>
<calcChain xmlns="http://schemas.openxmlformats.org/spreadsheetml/2006/main">
  <c r="D13" i="5" l="1"/>
  <c r="C13" i="5"/>
  <c r="B13" i="5"/>
  <c r="B14" i="5" l="1"/>
  <c r="F32" i="7"/>
  <c r="E32" i="7"/>
  <c r="H32" i="7"/>
  <c r="H28" i="7"/>
  <c r="F28" i="7"/>
  <c r="E28" i="7"/>
  <c r="G28" i="7" s="1"/>
  <c r="H24" i="7"/>
  <c r="F24" i="7"/>
  <c r="E24" i="7"/>
  <c r="H19" i="7"/>
  <c r="F19" i="7"/>
  <c r="E19" i="7"/>
  <c r="G19" i="7" s="1"/>
  <c r="F11" i="7"/>
  <c r="E11" i="7"/>
  <c r="G11" i="7" s="1"/>
  <c r="I11" i="7" s="1"/>
  <c r="H15" i="7"/>
  <c r="F15" i="7"/>
  <c r="E15" i="7"/>
  <c r="H11" i="7"/>
  <c r="F7" i="7"/>
  <c r="E7" i="7"/>
  <c r="G32" i="7" l="1"/>
  <c r="I32" i="7" s="1"/>
  <c r="I19" i="7"/>
  <c r="I28" i="7"/>
  <c r="G15" i="7"/>
  <c r="I15" i="7" s="1"/>
  <c r="G24" i="7"/>
  <c r="I24" i="7" s="1"/>
  <c r="G7" i="7"/>
  <c r="Q28" i="10"/>
  <c r="P28" i="10"/>
  <c r="P36" i="10" s="1"/>
  <c r="P27" i="10"/>
  <c r="P35" i="10"/>
  <c r="O27" i="10"/>
  <c r="O28" i="10"/>
  <c r="O26" i="10"/>
  <c r="M26" i="10"/>
  <c r="M24" i="10"/>
  <c r="M32" i="10" s="1"/>
  <c r="G28" i="10"/>
  <c r="F28" i="10"/>
  <c r="F27" i="10"/>
  <c r="F35" i="10" s="1"/>
  <c r="E28" i="10"/>
  <c r="E26" i="10"/>
  <c r="D27" i="10"/>
  <c r="D25" i="10"/>
  <c r="D33" i="10" s="1"/>
  <c r="C28" i="10"/>
  <c r="C26" i="10"/>
  <c r="C24" i="10"/>
  <c r="C32" i="10" s="1"/>
  <c r="N28" i="10"/>
  <c r="N27" i="10"/>
  <c r="N26" i="10"/>
  <c r="N34" i="10" s="1"/>
  <c r="N25" i="10"/>
  <c r="N33" i="10"/>
  <c r="M28" i="10"/>
  <c r="M27" i="10"/>
  <c r="M25" i="10"/>
  <c r="F36" i="10"/>
  <c r="D26" i="10"/>
  <c r="D34" i="10"/>
  <c r="N8" i="10"/>
  <c r="I8" i="10"/>
  <c r="D8" i="10"/>
  <c r="N7" i="10"/>
  <c r="I7" i="10"/>
  <c r="D7" i="10"/>
  <c r="N6" i="10"/>
  <c r="I6" i="10"/>
  <c r="D6" i="10"/>
  <c r="N5" i="10"/>
  <c r="I5" i="10"/>
  <c r="D5" i="10"/>
  <c r="N4" i="10"/>
  <c r="I4" i="10"/>
  <c r="D4" i="10"/>
  <c r="N3" i="10"/>
  <c r="I3" i="10"/>
  <c r="D3" i="10"/>
  <c r="E5" i="3"/>
  <c r="H7" i="7"/>
  <c r="X3" i="1"/>
  <c r="K13" i="3"/>
  <c r="J13" i="3"/>
  <c r="I13" i="3"/>
  <c r="H13" i="3"/>
  <c r="G13" i="3"/>
  <c r="F13" i="3"/>
  <c r="E13" i="3"/>
  <c r="K12" i="3"/>
  <c r="J12" i="3"/>
  <c r="I12" i="3"/>
  <c r="H12" i="3"/>
  <c r="G12" i="3"/>
  <c r="F12" i="3"/>
  <c r="E12" i="3"/>
  <c r="K11" i="3"/>
  <c r="J11" i="3"/>
  <c r="I11" i="3"/>
  <c r="H11" i="3"/>
  <c r="G11" i="3"/>
  <c r="F11" i="3"/>
  <c r="E11" i="3"/>
  <c r="E6" i="3"/>
  <c r="F6" i="3"/>
  <c r="G6" i="3"/>
  <c r="H6" i="3"/>
  <c r="I6" i="3"/>
  <c r="J6" i="3"/>
  <c r="K6" i="3"/>
  <c r="E7" i="3"/>
  <c r="F7" i="3"/>
  <c r="G7" i="3"/>
  <c r="H7" i="3"/>
  <c r="I7" i="3"/>
  <c r="J7" i="3"/>
  <c r="K7" i="3"/>
  <c r="F5" i="3"/>
  <c r="G5" i="3"/>
  <c r="H5" i="3"/>
  <c r="I5" i="3"/>
  <c r="J5" i="3"/>
  <c r="K5" i="3"/>
  <c r="G13" i="5"/>
  <c r="I13" i="5"/>
  <c r="H13" i="5"/>
  <c r="X8" i="1"/>
  <c r="X7" i="1"/>
  <c r="X6" i="1"/>
  <c r="X5" i="1"/>
  <c r="X4" i="1"/>
  <c r="N3" i="1"/>
  <c r="S3" i="1"/>
  <c r="S8" i="1"/>
  <c r="S7" i="1"/>
  <c r="S6" i="1"/>
  <c r="S5" i="1"/>
  <c r="S4" i="1"/>
  <c r="I4" i="1"/>
  <c r="I5" i="1"/>
  <c r="I6" i="1"/>
  <c r="I7" i="1"/>
  <c r="I8" i="1"/>
  <c r="I3" i="1"/>
  <c r="N4" i="1"/>
  <c r="N5" i="1"/>
  <c r="N6" i="1"/>
  <c r="N7" i="1"/>
  <c r="N8" i="1"/>
  <c r="K24" i="1"/>
  <c r="N24" i="1" s="1"/>
  <c r="N32" i="1" s="1"/>
  <c r="K25" i="1"/>
  <c r="O25" i="1" s="1"/>
  <c r="O33" i="1" s="1"/>
  <c r="N25" i="1"/>
  <c r="N33" i="1"/>
  <c r="K26" i="1"/>
  <c r="O26" i="1" s="1"/>
  <c r="O34" i="1" s="1"/>
  <c r="K27" i="1"/>
  <c r="N27" i="1" s="1"/>
  <c r="N35" i="1" s="1"/>
  <c r="K28" i="1"/>
  <c r="R28" i="1" s="1"/>
  <c r="R36" i="1" s="1"/>
  <c r="P28" i="1"/>
  <c r="P36" i="1" s="1"/>
  <c r="K23" i="1"/>
  <c r="M23" i="1" s="1"/>
  <c r="M31" i="1" s="1"/>
  <c r="A24" i="1"/>
  <c r="C24" i="1" s="1"/>
  <c r="C32" i="1" s="1"/>
  <c r="A25" i="1"/>
  <c r="E25" i="1" s="1"/>
  <c r="E33" i="1" s="1"/>
  <c r="A26" i="1"/>
  <c r="F26" i="1" s="1"/>
  <c r="F34" i="1" s="1"/>
  <c r="A27" i="1"/>
  <c r="D27" i="1" s="1"/>
  <c r="D35" i="1" s="1"/>
  <c r="F27" i="1"/>
  <c r="F35" i="1" s="1"/>
  <c r="A28" i="1"/>
  <c r="H28" i="1" s="1"/>
  <c r="H36" i="1" s="1"/>
  <c r="F28" i="1"/>
  <c r="F36" i="1"/>
  <c r="A23" i="1"/>
  <c r="C23" i="1" s="1"/>
  <c r="C31" i="1" s="1"/>
  <c r="D4" i="1"/>
  <c r="D5" i="1"/>
  <c r="D6" i="1"/>
  <c r="D7" i="1"/>
  <c r="D8" i="1"/>
  <c r="D3" i="1"/>
  <c r="E28" i="1"/>
  <c r="E36" i="1" s="1"/>
  <c r="G28" i="1"/>
  <c r="G36" i="1" s="1"/>
  <c r="P27" i="1"/>
  <c r="P35" i="1" s="1"/>
  <c r="C28" i="1"/>
  <c r="C36" i="1"/>
  <c r="C26" i="1"/>
  <c r="C34" i="1" s="1"/>
  <c r="D28" i="1"/>
  <c r="D36" i="1"/>
  <c r="M27" i="1"/>
  <c r="M35" i="1" s="1"/>
  <c r="M25" i="1"/>
  <c r="M33" i="1"/>
  <c r="C25" i="1"/>
  <c r="C33" i="1" s="1"/>
  <c r="C27" i="1"/>
  <c r="C35" i="1" s="1"/>
  <c r="M35" i="10"/>
  <c r="M33" i="10"/>
  <c r="O35" i="10"/>
  <c r="C25" i="10"/>
  <c r="C33" i="10"/>
  <c r="C34" i="10"/>
  <c r="E34" i="10"/>
  <c r="M34" i="10"/>
  <c r="O34" i="10"/>
  <c r="C27" i="10"/>
  <c r="C35" i="10" s="1"/>
  <c r="E27" i="10"/>
  <c r="E35" i="10"/>
  <c r="N35" i="10"/>
  <c r="C36" i="10"/>
  <c r="E36" i="10"/>
  <c r="G36" i="10"/>
  <c r="M36" i="10"/>
  <c r="O36" i="10"/>
  <c r="Q36" i="10"/>
  <c r="D35" i="10"/>
  <c r="D28" i="10"/>
  <c r="D36" i="10" s="1"/>
  <c r="N36" i="10"/>
  <c r="O28" i="1"/>
  <c r="O36" i="1" s="1"/>
  <c r="Q28" i="1"/>
  <c r="Q36" i="1" s="1"/>
  <c r="N26" i="1"/>
  <c r="N34" i="1"/>
  <c r="N28" i="1"/>
  <c r="N36" i="1" s="1"/>
  <c r="M26" i="1"/>
  <c r="M34" i="1"/>
  <c r="M28" i="1"/>
  <c r="M36" i="1" s="1"/>
  <c r="G14" i="5" l="1"/>
  <c r="I7" i="7"/>
  <c r="G27" i="1"/>
  <c r="G35" i="1" s="1"/>
  <c r="D24" i="1"/>
  <c r="D32" i="1" s="1"/>
  <c r="P26" i="1"/>
  <c r="P34" i="1" s="1"/>
  <c r="E27" i="1"/>
  <c r="E35" i="1" s="1"/>
  <c r="O27" i="1"/>
  <c r="O35" i="1" s="1"/>
  <c r="E26" i="1"/>
  <c r="E34" i="1" s="1"/>
  <c r="D25" i="1"/>
  <c r="D33" i="1" s="1"/>
  <c r="Q27" i="1"/>
  <c r="Q35" i="1" s="1"/>
  <c r="D26" i="1"/>
  <c r="D34" i="1" s="1"/>
  <c r="M24" i="1"/>
  <c r="M32" i="1" s="1"/>
</calcChain>
</file>

<file path=xl/comments1.xml><?xml version="1.0" encoding="utf-8"?>
<comments xmlns="http://schemas.openxmlformats.org/spreadsheetml/2006/main">
  <authors>
    <author>Lesa Hoffman</author>
    <author>LESA HOFFMAN</author>
  </authors>
  <commentList>
    <comment ref="F2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= unstandarized intercept / SD(Y)</t>
        </r>
      </text>
    </comment>
    <comment ref="G2" authorId="0">
      <text>
        <r>
          <rPr>
            <b/>
            <sz val="8"/>
            <color indexed="81"/>
            <rFont val="Tahoma"/>
            <charset val="1"/>
          </rPr>
          <t>Lesa Hoffman:</t>
        </r>
        <r>
          <rPr>
            <sz val="8"/>
            <color indexed="81"/>
            <rFont val="Tahoma"/>
            <charset val="1"/>
          </rPr>
          <t xml:space="preserve">
= (unstandardized loading *SD(Factor)) / SD(Y)</t>
        </r>
      </text>
    </comment>
    <comment ref="H2" authorId="0">
      <text>
        <r>
          <rPr>
            <b/>
            <sz val="8"/>
            <color indexed="81"/>
            <rFont val="Tahoma"/>
            <charset val="1"/>
          </rPr>
          <t>Lesa Hoffman:</t>
        </r>
        <r>
          <rPr>
            <sz val="8"/>
            <color indexed="81"/>
            <rFont val="Tahoma"/>
            <charset val="1"/>
          </rPr>
          <t xml:space="preserve">
= 1 - (standardized loading squared)</t>
        </r>
      </text>
    </comment>
    <comment ref="I2" authorId="0">
      <text>
        <r>
          <rPr>
            <b/>
            <sz val="8"/>
            <color indexed="81"/>
            <rFont val="Tahoma"/>
            <charset val="1"/>
          </rPr>
          <t>Lesa Hoffman:</t>
        </r>
        <r>
          <rPr>
            <sz val="8"/>
            <color indexed="81"/>
            <rFont val="Tahoma"/>
            <charset val="1"/>
          </rPr>
          <t xml:space="preserve">
=standardized loading squared</t>
        </r>
      </text>
    </comment>
    <comment ref="L2" authorId="0">
      <text>
        <r>
          <rPr>
            <b/>
            <sz val="8"/>
            <color indexed="81"/>
            <rFont val="Tahoma"/>
            <charset val="1"/>
          </rPr>
          <t>Lesa Hoffman:</t>
        </r>
        <r>
          <rPr>
            <sz val="8"/>
            <color indexed="81"/>
            <rFont val="Tahoma"/>
            <charset val="1"/>
          </rPr>
          <t xml:space="preserve">
= (standardized loading *SD(Y)) / SD(F)</t>
        </r>
      </text>
    </comment>
    <comment ref="U2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is now expected y when factor = 0 (which is when item 1 = 0)</t>
        </r>
      </text>
    </comment>
    <comment ref="A21" authorId="1">
      <text>
        <r>
          <rPr>
            <b/>
            <sz val="9"/>
            <color indexed="81"/>
            <rFont val="Tahoma"/>
            <family val="2"/>
          </rPr>
          <t>LESA HOFFMAN:</t>
        </r>
        <r>
          <rPr>
            <sz val="9"/>
            <color indexed="81"/>
            <rFont val="Tahoma"/>
            <family val="2"/>
          </rPr>
          <t xml:space="preserve">
Predicted by unstandardized solution</t>
        </r>
      </text>
    </comment>
    <comment ref="K21" authorId="1">
      <text>
        <r>
          <rPr>
            <b/>
            <sz val="9"/>
            <color indexed="81"/>
            <rFont val="Tahoma"/>
            <family val="2"/>
          </rPr>
          <t>LESA HOFFMAN:</t>
        </r>
        <r>
          <rPr>
            <sz val="9"/>
            <color indexed="81"/>
            <rFont val="Tahoma"/>
            <family val="2"/>
          </rPr>
          <t xml:space="preserve">
Predicted by standardized solution</t>
        </r>
      </text>
    </comment>
    <comment ref="C31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variances are always perfectly reproduced</t>
        </r>
      </text>
    </comment>
    <comment ref="M31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variances are always perfectly reproduced</t>
        </r>
      </text>
    </comment>
    <comment ref="D32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variances are always perfectly reproduced</t>
        </r>
      </text>
    </comment>
    <comment ref="N32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variances are always perfectly reproduced</t>
        </r>
      </text>
    </comment>
    <comment ref="E33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variances are always perfectly reproduced</t>
        </r>
      </text>
    </comment>
    <comment ref="O33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variances are always perfectly reproduced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variances are always perfectly reproduced</t>
        </r>
      </text>
    </comment>
    <comment ref="P34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variances are always perfectly reproduced</t>
        </r>
      </text>
    </comment>
    <comment ref="G35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variances are always perfectly reproduced</t>
        </r>
      </text>
    </comment>
    <comment ref="Q35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variances are always perfectly reproduced</t>
        </r>
      </text>
    </comment>
    <comment ref="H36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variances are always perfectly reproduced</t>
        </r>
      </text>
    </comment>
    <comment ref="R36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variances are always perfectly reproduced</t>
        </r>
      </text>
    </comment>
  </commentList>
</comments>
</file>

<file path=xl/comments2.xml><?xml version="1.0" encoding="utf-8"?>
<comments xmlns="http://schemas.openxmlformats.org/spreadsheetml/2006/main">
  <authors>
    <author>Lesa Hoffman</author>
    <author>LESA HOFFMAN</author>
  </authors>
  <commentList>
    <comment ref="F2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= unstandarized intercept / SD(Y)</t>
        </r>
      </text>
    </comment>
    <comment ref="G2" authorId="0">
      <text>
        <r>
          <rPr>
            <b/>
            <sz val="8"/>
            <color indexed="81"/>
            <rFont val="Tahoma"/>
            <charset val="1"/>
          </rPr>
          <t>Lesa Hoffman:</t>
        </r>
        <r>
          <rPr>
            <sz val="8"/>
            <color indexed="81"/>
            <rFont val="Tahoma"/>
            <charset val="1"/>
          </rPr>
          <t xml:space="preserve">
= (unstandardized loading *SD(Factor)) / SD(Y)</t>
        </r>
      </text>
    </comment>
    <comment ref="H2" authorId="0">
      <text>
        <r>
          <rPr>
            <b/>
            <sz val="8"/>
            <color indexed="81"/>
            <rFont val="Tahoma"/>
            <charset val="1"/>
          </rPr>
          <t>Lesa Hoffman:</t>
        </r>
        <r>
          <rPr>
            <sz val="8"/>
            <color indexed="81"/>
            <rFont val="Tahoma"/>
            <charset val="1"/>
          </rPr>
          <t xml:space="preserve">
= 1 - (standardized loading squared)</t>
        </r>
      </text>
    </comment>
    <comment ref="I2" authorId="0">
      <text>
        <r>
          <rPr>
            <b/>
            <sz val="8"/>
            <color indexed="81"/>
            <rFont val="Tahoma"/>
            <charset val="1"/>
          </rPr>
          <t>Lesa Hoffman:</t>
        </r>
        <r>
          <rPr>
            <sz val="8"/>
            <color indexed="81"/>
            <rFont val="Tahoma"/>
            <charset val="1"/>
          </rPr>
          <t xml:space="preserve">
=standardized loading squared</t>
        </r>
      </text>
    </comment>
    <comment ref="L2" authorId="0">
      <text>
        <r>
          <rPr>
            <b/>
            <sz val="8"/>
            <color indexed="81"/>
            <rFont val="Tahoma"/>
            <charset val="1"/>
          </rPr>
          <t>Lesa Hoffman:</t>
        </r>
        <r>
          <rPr>
            <sz val="8"/>
            <color indexed="81"/>
            <rFont val="Tahoma"/>
            <charset val="1"/>
          </rPr>
          <t xml:space="preserve">
= (standardized loading *SD(Y)) / SD(F)</t>
        </r>
      </text>
    </comment>
    <comment ref="A21" authorId="1">
      <text>
        <r>
          <rPr>
            <b/>
            <sz val="9"/>
            <color indexed="81"/>
            <rFont val="Tahoma"/>
            <family val="2"/>
          </rPr>
          <t>LESA HOFFMAN:</t>
        </r>
        <r>
          <rPr>
            <sz val="9"/>
            <color indexed="81"/>
            <rFont val="Tahoma"/>
            <family val="2"/>
          </rPr>
          <t xml:space="preserve">
Predicted by unstandardized solution</t>
        </r>
      </text>
    </comment>
    <comment ref="K21" authorId="1">
      <text>
        <r>
          <rPr>
            <b/>
            <sz val="9"/>
            <color indexed="81"/>
            <rFont val="Tahoma"/>
            <family val="2"/>
          </rPr>
          <t>LESA HOFFMAN:</t>
        </r>
        <r>
          <rPr>
            <sz val="9"/>
            <color indexed="81"/>
            <rFont val="Tahoma"/>
            <family val="2"/>
          </rPr>
          <t xml:space="preserve">
Predicted by standardized solution</t>
        </r>
      </text>
    </comment>
    <comment ref="C31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variances are always perfectly reproduced</t>
        </r>
      </text>
    </comment>
  </commentList>
</comments>
</file>

<file path=xl/comments3.xml><?xml version="1.0" encoding="utf-8"?>
<comments xmlns="http://schemas.openxmlformats.org/spreadsheetml/2006/main">
  <authors>
    <author>Lesa Hoffman</author>
  </authors>
  <commentList>
    <comment ref="F2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Is #parameters left over</t>
        </r>
      </text>
    </comment>
  </commentList>
</comments>
</file>

<file path=xl/comments4.xml><?xml version="1.0" encoding="utf-8"?>
<comments xmlns="http://schemas.openxmlformats.org/spreadsheetml/2006/main">
  <authors>
    <author>Lesa Hoffman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>Lesa Hoffman:</t>
        </r>
        <r>
          <rPr>
            <sz val="9"/>
            <color indexed="81"/>
            <rFont val="Tahoma"/>
            <family val="2"/>
          </rPr>
          <t xml:space="preserve">
if using ML instead of MLR, just enter 1.000 for each model here</t>
        </r>
      </text>
    </comment>
    <comment ref="D3" authorId="0">
      <text>
        <r>
          <rPr>
            <b/>
            <sz val="9"/>
            <color indexed="81"/>
            <rFont val="Tahoma"/>
            <family val="2"/>
          </rPr>
          <t>Lesa Hoffman:</t>
        </r>
        <r>
          <rPr>
            <sz val="9"/>
            <color indexed="81"/>
            <rFont val="Tahoma"/>
            <family val="2"/>
          </rPr>
          <t xml:space="preserve">
as labeled by Mplus, meaning parameters "free" to be not 0</t>
        </r>
      </text>
    </comment>
    <comment ref="E3" authorId="0">
      <text>
        <r>
          <rPr>
            <b/>
            <sz val="9"/>
            <color indexed="81"/>
            <rFont val="Tahoma"/>
            <family val="2"/>
          </rPr>
          <t>Lesa Hoffman:</t>
        </r>
        <r>
          <rPr>
            <sz val="9"/>
            <color indexed="81"/>
            <rFont val="Tahoma"/>
            <family val="2"/>
          </rPr>
          <t xml:space="preserve">
Should be positive if you got the "fewer" versus "more" model rows assigned correctly!</t>
        </r>
      </text>
    </comment>
  </commentList>
</comments>
</file>

<file path=xl/sharedStrings.xml><?xml version="1.0" encoding="utf-8"?>
<sst xmlns="http://schemas.openxmlformats.org/spreadsheetml/2006/main" count="196" uniqueCount="91">
  <si>
    <t>Item</t>
  </si>
  <si>
    <t>Mean</t>
  </si>
  <si>
    <t>Var</t>
  </si>
  <si>
    <t>SD</t>
  </si>
  <si>
    <t>Item Descriptives</t>
  </si>
  <si>
    <t>1. Full Z-Score</t>
  </si>
  <si>
    <t>Observed 
Correlation Matrix</t>
  </si>
  <si>
    <t>Loadings</t>
  </si>
  <si>
    <t>Predicted
Correlation Matrix</t>
  </si>
  <si>
    <t>Residual 
Correlation Matrix</t>
  </si>
  <si>
    <t>Var(e)</t>
  </si>
  <si>
    <t>Info</t>
  </si>
  <si>
    <t>Standardized</t>
  </si>
  <si>
    <t>Omega</t>
  </si>
  <si>
    <t>Sums</t>
  </si>
  <si>
    <t>Intercept</t>
  </si>
  <si>
    <t>Loading</t>
  </si>
  <si>
    <t>Factor Mean and Variance</t>
  </si>
  <si>
    <t>R2</t>
  </si>
  <si>
    <t>2. Marker Loading, Factor Mean = 0</t>
  </si>
  <si>
    <t>3. Marker Loading and Intercept</t>
  </si>
  <si>
    <t>R1</t>
  </si>
  <si>
    <t>R3</t>
  </si>
  <si>
    <t>R5</t>
  </si>
  <si>
    <t>Model</t>
  </si>
  <si>
    <t>Two-Factor</t>
  </si>
  <si>
    <t>DF 
Diff</t>
  </si>
  <si>
    <t>One-Factor</t>
  </si>
  <si>
    <t>Model
H0 LL</t>
  </si>
  <si>
    <t>Error Cov</t>
  </si>
  <si>
    <t>Congeneric: All loadings estimated</t>
  </si>
  <si>
    <t>Two Factors - Congeneric Factors</t>
  </si>
  <si>
    <t>Two-Factor Model Unstandardized Solution</t>
  </si>
  <si>
    <t>Positive Factor</t>
  </si>
  <si>
    <t>Negative Factor</t>
  </si>
  <si>
    <t>FILL IN</t>
  </si>
  <si>
    <t>CALCULATED</t>
  </si>
  <si>
    <t>H0 LL
Scale Factor</t>
  </si>
  <si>
    <t>Diff
Scaling
Correction</t>
  </si>
  <si>
    <t># Free
Parms</t>
  </si>
  <si>
    <t>Exact 
P-Value</t>
  </si>
  <si>
    <t>Factor Scores (Mean=0, Variance=1)</t>
  </si>
  <si>
    <t>Original Observed 
Covariance Matrix</t>
  </si>
  <si>
    <t>Model-Predicted
Covariance Matrix</t>
  </si>
  <si>
    <t>Residual (Difference) 
Covariance Matrix</t>
  </si>
  <si>
    <t>Perfect (Saturated) Model</t>
  </si>
  <si>
    <t>Test of Difference</t>
  </si>
  <si>
    <t>Diff in LL
* -2</t>
  </si>
  <si>
    <t>Tau-Equivalent Negative Items</t>
  </si>
  <si>
    <t>Tau-Equivalent Positive Items</t>
  </si>
  <si>
    <t>Parallel Positive Items</t>
  </si>
  <si>
    <t>ASESSMENT OF MODEL FIT USING MLR</t>
  </si>
  <si>
    <t># Items</t>
  </si>
  <si>
    <t>Chi-Square
Value</t>
  </si>
  <si>
    <t>Chi-Square
Scale Factor</t>
  </si>
  <si>
    <t>Chi-Square
DF</t>
  </si>
  <si>
    <t>Chi-Square
p-value</t>
  </si>
  <si>
    <t>CFI</t>
  </si>
  <si>
    <t>RMSEA
Estimate</t>
  </si>
  <si>
    <t>RMSEA
Lower CI</t>
  </si>
  <si>
    <t>RMSEA
Higher CI</t>
  </si>
  <si>
    <t>RMSEA
p-value</t>
  </si>
  <si>
    <t>&lt;.0001</t>
  </si>
  <si>
    <t># Estimated Parameters</t>
  </si>
  <si>
    <t>Two-Factor (Positive and Negative)</t>
  </si>
  <si>
    <t>Parallel Positive Items Only</t>
  </si>
  <si>
    <t>Tau-Equivalent Positive Items Only</t>
  </si>
  <si>
    <t>Tau-Equivalent Negative Items Only</t>
  </si>
  <si>
    <r>
      <t>Test of -2</t>
    </r>
    <r>
      <rPr>
        <b/>
        <sz val="11"/>
        <color indexed="8"/>
        <rFont val="Calibri"/>
        <family val="2"/>
      </rPr>
      <t>Δ</t>
    </r>
    <r>
      <rPr>
        <b/>
        <sz val="11"/>
        <color indexed="8"/>
        <rFont val="Calibri"/>
        <family val="2"/>
      </rPr>
      <t>LL Difference</t>
    </r>
  </si>
  <si>
    <t>Unstandardized</t>
  </si>
  <si>
    <t>Estimate</t>
  </si>
  <si>
    <t>Standard Error</t>
  </si>
  <si>
    <t>Forgiveness Factor Loadings</t>
  </si>
  <si>
    <t>Item 2</t>
  </si>
  <si>
    <t>Item 4</t>
  </si>
  <si>
    <t>Item 6</t>
  </si>
  <si>
    <t>Not Unforgiveness Factor Loadings</t>
  </si>
  <si>
    <t>Item 1</t>
  </si>
  <si>
    <t>Item 3</t>
  </si>
  <si>
    <t>Item 5</t>
  </si>
  <si>
    <t>Factor Covariance</t>
  </si>
  <si>
    <t>Item Intercepts</t>
  </si>
  <si>
    <t>Item Residual Variances</t>
  </si>
  <si>
    <t>R2 for Item Variances</t>
  </si>
  <si>
    <t>Model Parameter</t>
  </si>
  <si>
    <t>Factor Covariance/Correlation</t>
  </si>
  <si>
    <t>Saturated (Perfect) Model</t>
  </si>
  <si>
    <t>Independence (Null) Model</t>
  </si>
  <si>
    <t>Models:
Fewer in Row 1
More in Row 2</t>
  </si>
  <si>
    <t>Scaled Diff in -2LL</t>
  </si>
  <si>
    <t>One-Factor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</si>
</sst>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0.0000"/>
    <numFmt numFmtId="166" formatCode="#,##0.000"/>
    <numFmt numFmtId="167" formatCode=".000"/>
    <numFmt numFmtId="168" formatCode="0.00000"/>
    <numFmt numFmtId="169" formatCode="0.0"/>
  </numFmts>
  <fonts count="14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8" fillId="0" borderId="0"/>
  </cellStyleXfs>
  <cellXfs count="6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0" fillId="0" borderId="0" xfId="0" applyBorder="1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 applyFill="1"/>
    <xf numFmtId="0" fontId="0" fillId="0" borderId="0" xfId="0" applyAlignment="1">
      <alignment horizontal="right"/>
    </xf>
    <xf numFmtId="0" fontId="10" fillId="0" borderId="1" xfId="0" applyFon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indent="2"/>
    </xf>
    <xf numFmtId="165" fontId="0" fillId="0" borderId="0" xfId="0" applyNumberFormat="1" applyFill="1"/>
    <xf numFmtId="0" fontId="10" fillId="0" borderId="1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165" fontId="1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166" fontId="0" fillId="0" borderId="0" xfId="0" applyNumberFormat="1" applyFill="1"/>
    <xf numFmtId="166" fontId="10" fillId="0" borderId="1" xfId="0" applyNumberFormat="1" applyFont="1" applyFill="1" applyBorder="1" applyAlignment="1">
      <alignment horizontal="center" vertical="center" wrapText="1"/>
    </xf>
    <xf numFmtId="166" fontId="10" fillId="0" borderId="0" xfId="0" applyNumberFormat="1" applyFont="1" applyFill="1" applyAlignment="1">
      <alignment horizont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Alignment="1">
      <alignment horizontal="center"/>
    </xf>
    <xf numFmtId="0" fontId="0" fillId="0" borderId="0" xfId="0" applyFont="1"/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Border="1"/>
    <xf numFmtId="164" fontId="0" fillId="0" borderId="2" xfId="0" applyNumberFormat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/>
    </xf>
    <xf numFmtId="1" fontId="10" fillId="0" borderId="0" xfId="0" applyNumberFormat="1" applyFont="1" applyFill="1" applyAlignment="1">
      <alignment horizontal="center"/>
    </xf>
    <xf numFmtId="167" fontId="1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67" fontId="0" fillId="0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164" fontId="11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164" fontId="13" fillId="0" borderId="0" xfId="0" applyNumberFormat="1" applyFont="1"/>
    <xf numFmtId="168" fontId="0" fillId="0" borderId="0" xfId="0" applyNumberFormat="1"/>
    <xf numFmtId="169" fontId="0" fillId="0" borderId="0" xfId="0" applyNumberFormat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96339722907785"/>
          <c:y val="0.19685115054114841"/>
          <c:w val="0.64525602313345831"/>
          <c:h val="0.57218067757293822"/>
        </c:manualLayout>
      </c:layout>
      <c:lineChart>
        <c:grouping val="standard"/>
        <c:varyColors val="0"/>
        <c:ser>
          <c:idx val="0"/>
          <c:order val="0"/>
          <c:tx>
            <c:strRef>
              <c:f>'Factor Model Predictions'!$A$5</c:f>
              <c:strCache>
                <c:ptCount val="1"/>
                <c:pt idx="0">
                  <c:v>2</c:v>
                </c:pt>
              </c:strCache>
            </c:strRef>
          </c:tx>
          <c:marker>
            <c:symbol val="circle"/>
            <c:size val="5"/>
          </c:marker>
          <c:cat>
            <c:numRef>
              <c:f>'Factor Model Predictions'!$E$4:$K$4</c:f>
              <c:numCache>
                <c:formatCode>General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'Factor Model Predictions'!$E$5:$K$5</c:f>
              <c:numCache>
                <c:formatCode>0.0</c:formatCode>
                <c:ptCount val="7"/>
                <c:pt idx="0">
                  <c:v>2.2679999999999998</c:v>
                </c:pt>
                <c:pt idx="1">
                  <c:v>3.2749999999999999</c:v>
                </c:pt>
                <c:pt idx="2">
                  <c:v>4.282</c:v>
                </c:pt>
                <c:pt idx="3">
                  <c:v>5.2889999999999997</c:v>
                </c:pt>
                <c:pt idx="4">
                  <c:v>6.2959999999999994</c:v>
                </c:pt>
                <c:pt idx="5">
                  <c:v>7.302999999999999</c:v>
                </c:pt>
                <c:pt idx="6">
                  <c:v>8.3099999999999987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'Factor Model Predictions'!$A$6</c:f>
              <c:strCache>
                <c:ptCount val="1"/>
                <c:pt idx="0">
                  <c:v>4</c:v>
                </c:pt>
              </c:strCache>
            </c:strRef>
          </c:tx>
          <c:marker>
            <c:symbol val="square"/>
            <c:size val="5"/>
          </c:marker>
          <c:cat>
            <c:numRef>
              <c:f>'Factor Model Predictions'!$E$4:$K$4</c:f>
              <c:numCache>
                <c:formatCode>General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'Factor Model Predictions'!$E$6:$K$6</c:f>
              <c:numCache>
                <c:formatCode>0.0</c:formatCode>
                <c:ptCount val="7"/>
                <c:pt idx="0">
                  <c:v>2.1669999999999998</c:v>
                </c:pt>
                <c:pt idx="1">
                  <c:v>3.2309999999999999</c:v>
                </c:pt>
                <c:pt idx="2">
                  <c:v>4.2949999999999999</c:v>
                </c:pt>
                <c:pt idx="3">
                  <c:v>5.359</c:v>
                </c:pt>
                <c:pt idx="4">
                  <c:v>6.423</c:v>
                </c:pt>
                <c:pt idx="5">
                  <c:v>7.4870000000000001</c:v>
                </c:pt>
                <c:pt idx="6">
                  <c:v>8.5510000000000002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'Factor Model Predictions'!$A$7</c:f>
              <c:strCache>
                <c:ptCount val="1"/>
                <c:pt idx="0">
                  <c:v>6</c:v>
                </c:pt>
              </c:strCache>
            </c:strRef>
          </c:tx>
          <c:cat>
            <c:numRef>
              <c:f>'Factor Model Predictions'!$E$4:$K$4</c:f>
              <c:numCache>
                <c:formatCode>General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'Factor Model Predictions'!$E$7:$K$7</c:f>
              <c:numCache>
                <c:formatCode>0.0</c:formatCode>
                <c:ptCount val="7"/>
                <c:pt idx="0">
                  <c:v>2.4529999999999998</c:v>
                </c:pt>
                <c:pt idx="1">
                  <c:v>3.4089999999999998</c:v>
                </c:pt>
                <c:pt idx="2">
                  <c:v>4.3650000000000002</c:v>
                </c:pt>
                <c:pt idx="3">
                  <c:v>5.3209999999999997</c:v>
                </c:pt>
                <c:pt idx="4">
                  <c:v>6.2769999999999992</c:v>
                </c:pt>
                <c:pt idx="5">
                  <c:v>7.2329999999999997</c:v>
                </c:pt>
                <c:pt idx="6">
                  <c:v>8.1890000000000001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79296"/>
        <c:axId val="68187200"/>
      </c:lineChart>
      <c:catAx>
        <c:axId val="87479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Factor Score (Mean = 0, Variance = 1)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8187200"/>
        <c:crosses val="autoZero"/>
        <c:auto val="1"/>
        <c:lblAlgn val="ctr"/>
        <c:lblOffset val="100"/>
        <c:noMultiLvlLbl val="0"/>
      </c:catAx>
      <c:valAx>
        <c:axId val="68187200"/>
        <c:scaling>
          <c:orientation val="minMax"/>
          <c:max val="1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Predicted</a:t>
                </a:r>
                <a:r>
                  <a:rPr lang="en-US" sz="1200" baseline="0"/>
                  <a:t> Item Response</a:t>
                </a:r>
                <a:endParaRPr lang="en-US" sz="1200"/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87479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619565217391308"/>
          <c:y val="0.49201345039537786"/>
          <c:w val="0.12228260869565222"/>
          <c:h val="0.25878627791334391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43288722883878"/>
          <c:y val="0.19685115054114841"/>
          <c:w val="0.60995092313106758"/>
          <c:h val="0.57218067757293822"/>
        </c:manualLayout>
      </c:layout>
      <c:lineChart>
        <c:grouping val="standard"/>
        <c:varyColors val="0"/>
        <c:ser>
          <c:idx val="0"/>
          <c:order val="0"/>
          <c:tx>
            <c:strRef>
              <c:f>'Factor Model Predictions'!$A$11</c:f>
              <c:strCache>
                <c:ptCount val="1"/>
                <c:pt idx="0">
                  <c:v>R1</c:v>
                </c:pt>
              </c:strCache>
            </c:strRef>
          </c:tx>
          <c:marker>
            <c:symbol val="circle"/>
            <c:size val="5"/>
          </c:marker>
          <c:cat>
            <c:numRef>
              <c:f>'Factor Model Predictions'!$E$10:$K$10</c:f>
              <c:numCache>
                <c:formatCode>General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'Factor Model Predictions'!$E$11:$K$11</c:f>
              <c:numCache>
                <c:formatCode>0.000</c:formatCode>
                <c:ptCount val="7"/>
                <c:pt idx="0">
                  <c:v>0.57200000000000006</c:v>
                </c:pt>
                <c:pt idx="1">
                  <c:v>1.8969999999999998</c:v>
                </c:pt>
                <c:pt idx="2">
                  <c:v>3.2219999999999995</c:v>
                </c:pt>
                <c:pt idx="3">
                  <c:v>4.5469999999999997</c:v>
                </c:pt>
                <c:pt idx="4">
                  <c:v>5.8719999999999999</c:v>
                </c:pt>
                <c:pt idx="5">
                  <c:v>7.1969999999999992</c:v>
                </c:pt>
                <c:pt idx="6">
                  <c:v>8.5219999999999985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'Factor Model Predictions'!$A$12</c:f>
              <c:strCache>
                <c:ptCount val="1"/>
                <c:pt idx="0">
                  <c:v>R3</c:v>
                </c:pt>
              </c:strCache>
            </c:strRef>
          </c:tx>
          <c:marker>
            <c:symbol val="square"/>
            <c:size val="5"/>
          </c:marker>
          <c:cat>
            <c:numRef>
              <c:f>'Factor Model Predictions'!$E$10:$K$10</c:f>
              <c:numCache>
                <c:formatCode>General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'Factor Model Predictions'!$E$12:$K$12</c:f>
              <c:numCache>
                <c:formatCode>0.000</c:formatCode>
                <c:ptCount val="7"/>
                <c:pt idx="0">
                  <c:v>0.8490000000000002</c:v>
                </c:pt>
                <c:pt idx="1">
                  <c:v>2.198</c:v>
                </c:pt>
                <c:pt idx="2">
                  <c:v>3.5469999999999997</c:v>
                </c:pt>
                <c:pt idx="3">
                  <c:v>4.8959999999999999</c:v>
                </c:pt>
                <c:pt idx="4">
                  <c:v>6.2450000000000001</c:v>
                </c:pt>
                <c:pt idx="5">
                  <c:v>7.5939999999999994</c:v>
                </c:pt>
                <c:pt idx="6">
                  <c:v>8.9429999999999996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'Factor Model Predictions'!$A$13</c:f>
              <c:strCache>
                <c:ptCount val="1"/>
                <c:pt idx="0">
                  <c:v>R5</c:v>
                </c:pt>
              </c:strCache>
            </c:strRef>
          </c:tx>
          <c:cat>
            <c:numRef>
              <c:f>'Factor Model Predictions'!$E$10:$K$10</c:f>
              <c:numCache>
                <c:formatCode>General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'Factor Model Predictions'!$E$13:$K$13</c:f>
              <c:numCache>
                <c:formatCode>0.000</c:formatCode>
                <c:ptCount val="7"/>
                <c:pt idx="0">
                  <c:v>1.8330000000000006</c:v>
                </c:pt>
                <c:pt idx="1">
                  <c:v>2.8420000000000005</c:v>
                </c:pt>
                <c:pt idx="2">
                  <c:v>3.8510000000000004</c:v>
                </c:pt>
                <c:pt idx="3">
                  <c:v>4.8600000000000003</c:v>
                </c:pt>
                <c:pt idx="4">
                  <c:v>5.8689999999999998</c:v>
                </c:pt>
                <c:pt idx="5">
                  <c:v>6.8780000000000001</c:v>
                </c:pt>
                <c:pt idx="6">
                  <c:v>7.8870000000000005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1856"/>
        <c:axId val="68188352"/>
      </c:lineChart>
      <c:catAx>
        <c:axId val="8748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Factor Score (Mean = 0, Variance = 1)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8188352"/>
        <c:crosses val="autoZero"/>
        <c:auto val="1"/>
        <c:lblAlgn val="ctr"/>
        <c:lblOffset val="100"/>
        <c:noMultiLvlLbl val="0"/>
      </c:catAx>
      <c:valAx>
        <c:axId val="68188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Predicted</a:t>
                </a:r>
                <a:r>
                  <a:rPr lang="en-US" sz="1200" baseline="0"/>
                  <a:t> Item Response</a:t>
                </a:r>
                <a:endParaRPr lang="en-US" sz="1200"/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87481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729843229055819"/>
          <c:y val="0.49520833857429158"/>
          <c:w val="0.16486514861318013"/>
          <c:h val="0.2236425079452927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14</xdr:row>
      <xdr:rowOff>28575</xdr:rowOff>
    </xdr:from>
    <xdr:to>
      <xdr:col>7</xdr:col>
      <xdr:colOff>352425</xdr:colOff>
      <xdr:row>29</xdr:row>
      <xdr:rowOff>152400</xdr:rowOff>
    </xdr:to>
    <xdr:graphicFrame macro="">
      <xdr:nvGraphicFramePr>
        <xdr:cNvPr id="34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134343</xdr:colOff>
      <xdr:row>17</xdr:row>
      <xdr:rowOff>44031</xdr:rowOff>
    </xdr:from>
    <xdr:to>
      <xdr:col>3</xdr:col>
      <xdr:colOff>134343</xdr:colOff>
      <xdr:row>26</xdr:row>
      <xdr:rowOff>43137</xdr:rowOff>
    </xdr:to>
    <xdr:cxnSp macro="">
      <xdr:nvCxnSpPr>
        <xdr:cNvPr id="4" name="Straight Connector 3"/>
        <xdr:cNvCxnSpPr/>
      </xdr:nvCxnSpPr>
      <xdr:spPr>
        <a:xfrm rot="5400000">
          <a:off x="1117693" y="4079527"/>
          <a:ext cx="17000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186459</xdr:colOff>
      <xdr:row>19</xdr:row>
      <xdr:rowOff>148447</xdr:rowOff>
    </xdr:from>
    <xdr:to>
      <xdr:col>6</xdr:col>
      <xdr:colOff>51785</xdr:colOff>
      <xdr:row>19</xdr:row>
      <xdr:rowOff>181153</xdr:rowOff>
    </xdr:to>
    <xdr:cxnSp macro="">
      <xdr:nvCxnSpPr>
        <xdr:cNvPr id="10" name="Straight Connector 9"/>
        <xdr:cNvCxnSpPr/>
      </xdr:nvCxnSpPr>
      <xdr:spPr>
        <a:xfrm>
          <a:off x="637458" y="3580862"/>
          <a:ext cx="2278271" cy="16353"/>
        </a:xfrm>
        <a:prstGeom prst="line">
          <a:avLst/>
        </a:prstGeom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194186</xdr:colOff>
      <xdr:row>25</xdr:row>
      <xdr:rowOff>37678</xdr:rowOff>
    </xdr:from>
    <xdr:to>
      <xdr:col>5</xdr:col>
      <xdr:colOff>415496</xdr:colOff>
      <xdr:row>25</xdr:row>
      <xdr:rowOff>45404</xdr:rowOff>
    </xdr:to>
    <xdr:cxnSp macro="">
      <xdr:nvCxnSpPr>
        <xdr:cNvPr id="11" name="Straight Connector 10"/>
        <xdr:cNvCxnSpPr/>
      </xdr:nvCxnSpPr>
      <xdr:spPr>
        <a:xfrm>
          <a:off x="624882" y="4800178"/>
          <a:ext cx="2167723" cy="7726"/>
        </a:xfrm>
        <a:prstGeom prst="line">
          <a:avLst/>
        </a:prstGeom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14</xdr:row>
      <xdr:rowOff>28575</xdr:rowOff>
    </xdr:from>
    <xdr:to>
      <xdr:col>14</xdr:col>
      <xdr:colOff>419100</xdr:colOff>
      <xdr:row>29</xdr:row>
      <xdr:rowOff>152400</xdr:rowOff>
    </xdr:to>
    <xdr:graphicFrame macro="">
      <xdr:nvGraphicFramePr>
        <xdr:cNvPr id="34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315856</xdr:colOff>
      <xdr:row>17</xdr:row>
      <xdr:rowOff>17569</xdr:rowOff>
    </xdr:from>
    <xdr:to>
      <xdr:col>11</xdr:col>
      <xdr:colOff>324479</xdr:colOff>
      <xdr:row>26</xdr:row>
      <xdr:rowOff>42858</xdr:rowOff>
    </xdr:to>
    <xdr:cxnSp macro="">
      <xdr:nvCxnSpPr>
        <xdr:cNvPr id="16" name="Straight Connector 15"/>
        <xdr:cNvCxnSpPr/>
      </xdr:nvCxnSpPr>
      <xdr:spPr>
        <a:xfrm rot="16200000" flipH="1">
          <a:off x="5020138" y="4066610"/>
          <a:ext cx="1716749" cy="86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91109</xdr:colOff>
      <xdr:row>19</xdr:row>
      <xdr:rowOff>173936</xdr:rowOff>
    </xdr:from>
    <xdr:to>
      <xdr:col>13</xdr:col>
      <xdr:colOff>298174</xdr:colOff>
      <xdr:row>19</xdr:row>
      <xdr:rowOff>182217</xdr:rowOff>
    </xdr:to>
    <xdr:cxnSp macro="">
      <xdr:nvCxnSpPr>
        <xdr:cNvPr id="17" name="Straight Connector 16"/>
        <xdr:cNvCxnSpPr/>
      </xdr:nvCxnSpPr>
      <xdr:spPr>
        <a:xfrm flipV="1">
          <a:off x="4191000" y="3793436"/>
          <a:ext cx="2294283" cy="8281"/>
        </a:xfrm>
        <a:prstGeom prst="line">
          <a:avLst/>
        </a:prstGeom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160266</xdr:colOff>
      <xdr:row>25</xdr:row>
      <xdr:rowOff>44030</xdr:rowOff>
    </xdr:from>
    <xdr:to>
      <xdr:col>13</xdr:col>
      <xdr:colOff>231444</xdr:colOff>
      <xdr:row>25</xdr:row>
      <xdr:rowOff>51756</xdr:rowOff>
    </xdr:to>
    <xdr:cxnSp macro="">
      <xdr:nvCxnSpPr>
        <xdr:cNvPr id="18" name="Straight Connector 17"/>
        <xdr:cNvCxnSpPr/>
      </xdr:nvCxnSpPr>
      <xdr:spPr>
        <a:xfrm>
          <a:off x="4347714" y="4572898"/>
          <a:ext cx="2192008" cy="7726"/>
        </a:xfrm>
        <a:prstGeom prst="line">
          <a:avLst/>
        </a:prstGeom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0.04147</cdr:x>
      <cdr:y>0.03315</cdr:y>
    </cdr:from>
    <cdr:to>
      <cdr:x>0.96883</cdr:x>
      <cdr:y>0.13045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0931" y="112142"/>
          <a:ext cx="3334140" cy="336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/>
            <a:t>Positive Factor</a:t>
          </a:r>
          <a:r>
            <a:rPr lang="en-US" sz="1400" b="1" baseline="0"/>
            <a:t> Predicted Item Responses</a:t>
          </a:r>
          <a:endParaRPr lang="en-US" sz="14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0.04123</cdr:x>
      <cdr:y>0.03315</cdr:y>
    </cdr:from>
    <cdr:to>
      <cdr:x>0.96859</cdr:x>
      <cdr:y>0.1302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0931" y="112142"/>
          <a:ext cx="3334140" cy="336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/>
            <a:t>Negative Factor</a:t>
          </a:r>
          <a:r>
            <a:rPr lang="en-US" sz="1400" b="1" baseline="0"/>
            <a:t> Predicted Item Responses</a:t>
          </a:r>
          <a:endParaRPr lang="en-US" sz="14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7"/>
  <sheetViews>
    <sheetView zoomScaleNormal="100" workbookViewId="0">
      <selection activeCell="G30" sqref="G30"/>
    </sheetView>
  </sheetViews>
  <sheetFormatPr defaultRowHeight="15" x14ac:dyDescent="0.25"/>
  <cols>
    <col min="1" max="1" width="11.85546875" customWidth="1"/>
    <col min="2" max="5" width="7.5703125" customWidth="1"/>
    <col min="6" max="6" width="8.5703125" customWidth="1"/>
    <col min="7" max="7" width="7.5703125" customWidth="1"/>
    <col min="8" max="8" width="8" customWidth="1"/>
    <col min="9" max="9" width="7.85546875" customWidth="1"/>
    <col min="10" max="10" width="5.7109375" customWidth="1"/>
    <col min="12" max="12" width="8.42578125" bestFit="1" customWidth="1"/>
    <col min="15" max="15" width="6.42578125" customWidth="1"/>
    <col min="17" max="17" width="7.85546875" customWidth="1"/>
    <col min="18" max="19" width="7.7109375" customWidth="1"/>
    <col min="20" max="20" width="5.85546875" customWidth="1"/>
    <col min="24" max="24" width="7.7109375" customWidth="1"/>
  </cols>
  <sheetData>
    <row r="1" spans="1:28" x14ac:dyDescent="0.25">
      <c r="B1" s="53" t="s">
        <v>4</v>
      </c>
      <c r="C1" s="53"/>
      <c r="D1" s="53"/>
      <c r="E1" s="9"/>
      <c r="F1" s="55" t="s">
        <v>12</v>
      </c>
      <c r="G1" s="55"/>
      <c r="H1" s="55"/>
      <c r="I1" s="55"/>
      <c r="K1" s="53" t="s">
        <v>5</v>
      </c>
      <c r="L1" s="53"/>
      <c r="M1" s="53"/>
      <c r="N1" s="53"/>
      <c r="O1" s="10"/>
      <c r="P1" s="53" t="s">
        <v>19</v>
      </c>
      <c r="Q1" s="53"/>
      <c r="R1" s="53"/>
      <c r="S1" s="53"/>
      <c r="T1" s="10"/>
      <c r="U1" s="53" t="s">
        <v>20</v>
      </c>
      <c r="V1" s="53"/>
      <c r="W1" s="53"/>
      <c r="X1" s="53"/>
    </row>
    <row r="2" spans="1:28" x14ac:dyDescent="0.25">
      <c r="A2" s="3" t="s">
        <v>0</v>
      </c>
      <c r="B2" s="3" t="s">
        <v>1</v>
      </c>
      <c r="C2" s="3" t="s">
        <v>2</v>
      </c>
      <c r="D2" s="3" t="s">
        <v>3</v>
      </c>
      <c r="E2" s="9"/>
      <c r="F2" s="3" t="s">
        <v>15</v>
      </c>
      <c r="G2" s="3" t="s">
        <v>16</v>
      </c>
      <c r="H2" s="3" t="s">
        <v>10</v>
      </c>
      <c r="I2" s="3" t="s">
        <v>18</v>
      </c>
      <c r="J2" s="3"/>
      <c r="K2" s="3" t="s">
        <v>15</v>
      </c>
      <c r="L2" s="3" t="s">
        <v>16</v>
      </c>
      <c r="M2" s="3" t="s">
        <v>10</v>
      </c>
      <c r="N2" s="3" t="s">
        <v>11</v>
      </c>
      <c r="O2" s="3"/>
      <c r="P2" s="3" t="s">
        <v>15</v>
      </c>
      <c r="Q2" s="3" t="s">
        <v>16</v>
      </c>
      <c r="R2" s="3" t="s">
        <v>10</v>
      </c>
      <c r="S2" s="3" t="s">
        <v>11</v>
      </c>
      <c r="T2" s="11"/>
      <c r="U2" s="3" t="s">
        <v>15</v>
      </c>
      <c r="V2" s="3" t="s">
        <v>16</v>
      </c>
      <c r="W2" s="3" t="s">
        <v>10</v>
      </c>
      <c r="X2" s="3" t="s">
        <v>11</v>
      </c>
      <c r="AB2" s="9"/>
    </row>
    <row r="3" spans="1:28" x14ac:dyDescent="0.25">
      <c r="A3" s="15" t="s">
        <v>21</v>
      </c>
      <c r="B3" s="1">
        <v>4.5469999999999997</v>
      </c>
      <c r="C3" s="1">
        <v>3.0489999999999999</v>
      </c>
      <c r="D3" s="1">
        <f t="shared" ref="D3:D8" si="0">SQRT(C3)</f>
        <v>1.7461385970191483</v>
      </c>
      <c r="E3" s="3"/>
      <c r="F3" s="1">
        <v>2.6040000000000001</v>
      </c>
      <c r="G3" s="1">
        <v>0.70699999999999996</v>
      </c>
      <c r="H3" s="1">
        <v>0.5</v>
      </c>
      <c r="I3" s="1">
        <f t="shared" ref="I3:I8" si="1">G3^2</f>
        <v>0.49984899999999993</v>
      </c>
      <c r="J3" s="1"/>
      <c r="K3" s="1">
        <v>4.5469999999999997</v>
      </c>
      <c r="L3" s="1">
        <v>1.234</v>
      </c>
      <c r="M3" s="1">
        <v>1.526</v>
      </c>
      <c r="N3" s="1">
        <f t="shared" ref="N3:N8" si="2">L3^2/M3</f>
        <v>0.99787418086500657</v>
      </c>
      <c r="O3" s="1"/>
      <c r="P3" s="1">
        <v>4.5469999999999997</v>
      </c>
      <c r="Q3" s="1">
        <v>1</v>
      </c>
      <c r="R3" s="1">
        <v>1.526</v>
      </c>
      <c r="S3" s="1">
        <f t="shared" ref="S3:S8" si="3">Q3^2/R3</f>
        <v>0.65530799475753598</v>
      </c>
      <c r="U3" s="1">
        <v>0</v>
      </c>
      <c r="V3" s="1">
        <v>1</v>
      </c>
      <c r="W3" s="1">
        <v>1.526</v>
      </c>
      <c r="X3" s="1">
        <f t="shared" ref="X3:X8" si="4">V3^2/W3</f>
        <v>0.65530799475753598</v>
      </c>
    </row>
    <row r="4" spans="1:28" x14ac:dyDescent="0.25">
      <c r="A4" s="15">
        <v>2</v>
      </c>
      <c r="B4" s="1">
        <v>5.2889999999999997</v>
      </c>
      <c r="C4" s="1">
        <v>1.903</v>
      </c>
      <c r="D4" s="1">
        <f t="shared" si="0"/>
        <v>1.379492660364672</v>
      </c>
      <c r="E4" s="1"/>
      <c r="F4" s="1">
        <v>3.8340000000000001</v>
      </c>
      <c r="G4" s="1">
        <v>0.50900000000000001</v>
      </c>
      <c r="H4" s="1">
        <v>0.74099999999999999</v>
      </c>
      <c r="I4" s="1">
        <f t="shared" si="1"/>
        <v>0.25908100000000001</v>
      </c>
      <c r="J4" s="1"/>
      <c r="K4" s="1">
        <v>5.2889999999999997</v>
      </c>
      <c r="L4" s="1">
        <v>0.70299999999999996</v>
      </c>
      <c r="M4" s="1">
        <v>1.409</v>
      </c>
      <c r="N4" s="1">
        <f t="shared" si="2"/>
        <v>0.35075159687721785</v>
      </c>
      <c r="O4" s="1"/>
      <c r="P4" s="1">
        <v>5.2889999999999997</v>
      </c>
      <c r="Q4" s="1">
        <v>0.56899999999999995</v>
      </c>
      <c r="R4" s="1">
        <v>1.409</v>
      </c>
      <c r="S4" s="1">
        <f t="shared" si="3"/>
        <v>0.22978069552874375</v>
      </c>
      <c r="U4" s="1">
        <v>2.7010000000000001</v>
      </c>
      <c r="V4" s="1">
        <v>0.56899999999999995</v>
      </c>
      <c r="W4" s="1">
        <v>1.409</v>
      </c>
      <c r="X4" s="1">
        <f t="shared" si="4"/>
        <v>0.22978069552874375</v>
      </c>
    </row>
    <row r="5" spans="1:28" x14ac:dyDescent="0.25">
      <c r="A5" s="15" t="s">
        <v>22</v>
      </c>
      <c r="B5" s="1">
        <v>4.8959999999999999</v>
      </c>
      <c r="C5" s="1">
        <v>2.5430000000000001</v>
      </c>
      <c r="D5" s="1">
        <f t="shared" si="0"/>
        <v>1.5946786510140532</v>
      </c>
      <c r="E5" s="1"/>
      <c r="F5" s="1">
        <v>3.07</v>
      </c>
      <c r="G5" s="1">
        <v>0.77800000000000002</v>
      </c>
      <c r="H5" s="1">
        <v>0.39500000000000002</v>
      </c>
      <c r="I5" s="1">
        <f t="shared" si="1"/>
        <v>0.60528400000000004</v>
      </c>
      <c r="J5" s="1"/>
      <c r="K5" s="1">
        <v>4.8959999999999999</v>
      </c>
      <c r="L5" s="1">
        <v>1.2410000000000001</v>
      </c>
      <c r="M5" s="1">
        <v>1.004</v>
      </c>
      <c r="N5" s="1">
        <f t="shared" si="2"/>
        <v>1.5339452191235061</v>
      </c>
      <c r="O5" s="1"/>
      <c r="P5" s="1">
        <v>4.8959999999999999</v>
      </c>
      <c r="Q5" s="1">
        <v>1.0049999999999999</v>
      </c>
      <c r="R5" s="1">
        <v>1.004</v>
      </c>
      <c r="S5" s="1">
        <f t="shared" si="3"/>
        <v>1.006000996015936</v>
      </c>
      <c r="U5" s="1">
        <v>0.32500000000000001</v>
      </c>
      <c r="V5" s="1">
        <v>1.0049999999999999</v>
      </c>
      <c r="W5" s="1">
        <v>1.004</v>
      </c>
      <c r="X5" s="1">
        <f t="shared" si="4"/>
        <v>1.006000996015936</v>
      </c>
    </row>
    <row r="6" spans="1:28" x14ac:dyDescent="0.25">
      <c r="A6" s="15">
        <v>4</v>
      </c>
      <c r="B6" s="1">
        <v>5.359</v>
      </c>
      <c r="C6" s="1">
        <v>1.9670000000000001</v>
      </c>
      <c r="D6" s="1">
        <f t="shared" si="0"/>
        <v>1.4024977718342373</v>
      </c>
      <c r="E6" s="1"/>
      <c r="F6" s="1">
        <v>3.8210000000000002</v>
      </c>
      <c r="G6" s="1">
        <v>0.55900000000000005</v>
      </c>
      <c r="H6" s="1">
        <v>0.68700000000000006</v>
      </c>
      <c r="I6" s="1">
        <f t="shared" si="1"/>
        <v>0.31248100000000006</v>
      </c>
      <c r="J6" s="1"/>
      <c r="K6" s="1">
        <v>5.359</v>
      </c>
      <c r="L6" s="1">
        <v>0.78400000000000003</v>
      </c>
      <c r="M6" s="1">
        <v>1.3520000000000001</v>
      </c>
      <c r="N6" s="1">
        <f t="shared" si="2"/>
        <v>0.45462721893491126</v>
      </c>
      <c r="O6" s="1"/>
      <c r="P6" s="1">
        <v>5.359</v>
      </c>
      <c r="Q6" s="1">
        <v>0.63600000000000001</v>
      </c>
      <c r="R6" s="1">
        <v>1.3520000000000001</v>
      </c>
      <c r="S6" s="1">
        <f t="shared" si="3"/>
        <v>0.29918343195266273</v>
      </c>
      <c r="U6" s="1">
        <v>2.4689999999999999</v>
      </c>
      <c r="V6" s="1">
        <v>0.63600000000000001</v>
      </c>
      <c r="W6" s="1">
        <v>1.3520000000000001</v>
      </c>
      <c r="X6" s="1">
        <f t="shared" si="4"/>
        <v>0.29918343195266273</v>
      </c>
    </row>
    <row r="7" spans="1:28" x14ac:dyDescent="0.25">
      <c r="A7" s="15" t="s">
        <v>23</v>
      </c>
      <c r="B7" s="1">
        <v>4.8600000000000003</v>
      </c>
      <c r="C7" s="1">
        <v>2.9449999999999998</v>
      </c>
      <c r="D7" s="1">
        <f t="shared" si="0"/>
        <v>1.7161002301730512</v>
      </c>
      <c r="E7" s="1"/>
      <c r="F7" s="1">
        <v>2.8319999999999999</v>
      </c>
      <c r="G7" s="1">
        <v>0.59599999999999997</v>
      </c>
      <c r="H7" s="1">
        <v>0.64500000000000002</v>
      </c>
      <c r="I7" s="1">
        <f t="shared" si="1"/>
        <v>0.35521599999999998</v>
      </c>
      <c r="J7" s="1"/>
      <c r="K7" s="1">
        <v>4.8600000000000003</v>
      </c>
      <c r="L7" s="1">
        <v>1.0229999999999999</v>
      </c>
      <c r="M7" s="1">
        <v>1.899</v>
      </c>
      <c r="N7" s="1">
        <f t="shared" si="2"/>
        <v>0.55109478672985768</v>
      </c>
      <c r="O7" s="1"/>
      <c r="P7" s="1">
        <v>4.8600000000000003</v>
      </c>
      <c r="Q7" s="1">
        <v>0.82899999999999996</v>
      </c>
      <c r="R7" s="1">
        <v>1.899</v>
      </c>
      <c r="S7" s="1">
        <f t="shared" si="3"/>
        <v>0.36189626119009999</v>
      </c>
      <c r="U7" s="1">
        <v>1.0920000000000001</v>
      </c>
      <c r="V7" s="1">
        <v>0.82899999999999996</v>
      </c>
      <c r="W7" s="1">
        <v>1.899</v>
      </c>
      <c r="X7" s="1">
        <f t="shared" si="4"/>
        <v>0.36189626119009999</v>
      </c>
    </row>
    <row r="8" spans="1:28" x14ac:dyDescent="0.25">
      <c r="A8" s="15">
        <v>6</v>
      </c>
      <c r="B8" s="1">
        <v>5.3209999999999997</v>
      </c>
      <c r="C8" s="1">
        <v>2.3410000000000002</v>
      </c>
      <c r="D8" s="1">
        <f t="shared" si="0"/>
        <v>1.5300326793895613</v>
      </c>
      <c r="E8" s="1"/>
      <c r="F8" s="1">
        <v>3.4769999999999999</v>
      </c>
      <c r="G8" s="1">
        <v>0.53500000000000003</v>
      </c>
      <c r="H8" s="1">
        <v>0.71399999999999997</v>
      </c>
      <c r="I8" s="1">
        <f t="shared" si="1"/>
        <v>0.28622500000000001</v>
      </c>
      <c r="J8" s="1"/>
      <c r="K8" s="1">
        <v>5.3209999999999997</v>
      </c>
      <c r="L8" s="1">
        <v>0.81899999999999995</v>
      </c>
      <c r="M8" s="1">
        <v>1.671</v>
      </c>
      <c r="N8" s="1">
        <f t="shared" si="2"/>
        <v>0.40141292639138237</v>
      </c>
      <c r="O8" s="1"/>
      <c r="P8" s="1">
        <v>5.3209999999999997</v>
      </c>
      <c r="Q8" s="1">
        <v>0.66400000000000003</v>
      </c>
      <c r="R8" s="1">
        <v>1.671</v>
      </c>
      <c r="S8" s="1">
        <f t="shared" si="3"/>
        <v>0.26385158587672058</v>
      </c>
      <c r="U8" s="1">
        <v>2.3039999999999998</v>
      </c>
      <c r="V8" s="1">
        <v>0.66400000000000003</v>
      </c>
      <c r="W8" s="1">
        <v>1.671</v>
      </c>
      <c r="X8" s="1">
        <f t="shared" si="4"/>
        <v>0.26385158587672058</v>
      </c>
    </row>
    <row r="9" spans="1:28" x14ac:dyDescent="0.25">
      <c r="A9" s="15"/>
      <c r="E9" s="1"/>
    </row>
    <row r="10" spans="1:28" x14ac:dyDescent="0.25">
      <c r="A10" s="5" t="s">
        <v>17</v>
      </c>
      <c r="F10" s="1">
        <v>0</v>
      </c>
      <c r="G10" s="1">
        <v>1</v>
      </c>
      <c r="H10" s="1"/>
      <c r="I10" s="1"/>
      <c r="J10" s="1"/>
      <c r="K10" s="1">
        <v>0</v>
      </c>
      <c r="L10" s="1">
        <v>1</v>
      </c>
      <c r="M10" s="1"/>
      <c r="N10" s="1"/>
      <c r="O10" s="1"/>
      <c r="P10" s="1">
        <v>0</v>
      </c>
      <c r="Q10" s="1">
        <v>1.5229999999999999</v>
      </c>
      <c r="R10" s="1"/>
      <c r="S10" s="1"/>
      <c r="U10" s="1">
        <v>4.5469999999999997</v>
      </c>
      <c r="V10" s="1">
        <v>1.5229999999999999</v>
      </c>
      <c r="W10" s="1"/>
      <c r="X10" s="1"/>
    </row>
    <row r="11" spans="1:28" x14ac:dyDescent="0.25">
      <c r="G11" s="1"/>
      <c r="I11" s="1"/>
      <c r="J11" s="1"/>
      <c r="K11" s="1"/>
      <c r="L11" s="1"/>
      <c r="N11" s="14"/>
      <c r="P11" s="1"/>
      <c r="Q11" s="1"/>
      <c r="S11" s="11"/>
    </row>
    <row r="12" spans="1:28" x14ac:dyDescent="0.25">
      <c r="A12" s="12"/>
      <c r="B12" s="12"/>
      <c r="C12" s="12"/>
      <c r="D12" s="12"/>
      <c r="E12" s="12"/>
      <c r="F12" s="13"/>
      <c r="G12" s="13"/>
      <c r="H12" s="12"/>
      <c r="I12" s="12"/>
      <c r="J12" s="12"/>
      <c r="K12" s="12"/>
      <c r="L12" s="12"/>
      <c r="M12" s="13"/>
      <c r="N12" s="13"/>
      <c r="O12" s="12"/>
      <c r="P12" s="12"/>
      <c r="Q12" s="12"/>
      <c r="R12" s="12"/>
    </row>
    <row r="13" spans="1:28" ht="29.25" customHeight="1" x14ac:dyDescent="0.25">
      <c r="A13" s="54" t="s">
        <v>42</v>
      </c>
      <c r="B13" s="54"/>
      <c r="C13" s="2">
        <v>1</v>
      </c>
      <c r="D13" s="2">
        <v>2</v>
      </c>
      <c r="E13" s="2">
        <v>3</v>
      </c>
      <c r="F13" s="2">
        <v>4</v>
      </c>
      <c r="G13" s="4">
        <v>5</v>
      </c>
      <c r="H13" s="4">
        <v>6</v>
      </c>
      <c r="K13" s="54" t="s">
        <v>6</v>
      </c>
      <c r="L13" s="54"/>
      <c r="M13" s="2">
        <v>1</v>
      </c>
      <c r="N13" s="2">
        <v>2</v>
      </c>
      <c r="O13" s="2">
        <v>3</v>
      </c>
      <c r="P13" s="2">
        <v>4</v>
      </c>
      <c r="Q13" s="4">
        <v>5</v>
      </c>
      <c r="R13" s="4">
        <v>6</v>
      </c>
    </row>
    <row r="14" spans="1:28" x14ac:dyDescent="0.25">
      <c r="B14">
        <v>1</v>
      </c>
      <c r="C14" s="6">
        <v>3.0489999999999999</v>
      </c>
      <c r="D14" s="1"/>
      <c r="E14" s="1"/>
      <c r="F14" s="1"/>
      <c r="G14" s="1"/>
      <c r="H14" s="1"/>
      <c r="L14">
        <v>1</v>
      </c>
      <c r="M14" s="6">
        <v>1</v>
      </c>
      <c r="N14" s="1"/>
      <c r="O14" s="1"/>
      <c r="P14" s="1"/>
      <c r="Q14" s="1"/>
      <c r="R14" s="1"/>
    </row>
    <row r="15" spans="1:28" x14ac:dyDescent="0.25">
      <c r="B15">
        <v>2</v>
      </c>
      <c r="C15" s="1">
        <v>0.57699999999999996</v>
      </c>
      <c r="D15" s="6">
        <v>1.903</v>
      </c>
      <c r="E15" s="1"/>
      <c r="F15" s="1"/>
      <c r="G15" s="1"/>
      <c r="H15" s="1"/>
      <c r="L15">
        <v>2</v>
      </c>
      <c r="M15" s="1">
        <v>0.24</v>
      </c>
      <c r="N15" s="6">
        <v>1</v>
      </c>
      <c r="O15" s="1"/>
      <c r="P15" s="1"/>
      <c r="Q15" s="1"/>
      <c r="R15" s="1"/>
    </row>
    <row r="16" spans="1:28" x14ac:dyDescent="0.25">
      <c r="B16">
        <v>3</v>
      </c>
      <c r="C16" s="1">
        <v>1.802</v>
      </c>
      <c r="D16" s="1">
        <v>0.69699999999999995</v>
      </c>
      <c r="E16" s="6">
        <v>2.5430000000000001</v>
      </c>
      <c r="F16" s="1"/>
      <c r="G16" s="1"/>
      <c r="H16" s="1"/>
      <c r="L16">
        <v>3</v>
      </c>
      <c r="M16" s="1">
        <v>0.64700000000000002</v>
      </c>
      <c r="N16" s="1">
        <v>0.317</v>
      </c>
      <c r="O16" s="6">
        <v>1</v>
      </c>
      <c r="P16" s="1"/>
      <c r="Q16" s="1"/>
      <c r="R16" s="1"/>
    </row>
    <row r="17" spans="1:18" x14ac:dyDescent="0.25">
      <c r="B17">
        <v>4</v>
      </c>
      <c r="C17" s="1">
        <v>0.73399999999999999</v>
      </c>
      <c r="D17" s="1">
        <v>1.103</v>
      </c>
      <c r="E17" s="1">
        <v>0.82399999999999995</v>
      </c>
      <c r="F17" s="6">
        <v>1.9670000000000001</v>
      </c>
      <c r="G17" s="1"/>
      <c r="H17" s="1"/>
      <c r="L17">
        <v>4</v>
      </c>
      <c r="M17" s="1">
        <v>0.3</v>
      </c>
      <c r="N17" s="1">
        <v>0.56999999999999995</v>
      </c>
      <c r="O17" s="1">
        <v>0.36899999999999999</v>
      </c>
      <c r="P17" s="6">
        <v>1</v>
      </c>
      <c r="Q17" s="1"/>
      <c r="R17" s="1"/>
    </row>
    <row r="18" spans="1:18" x14ac:dyDescent="0.25">
      <c r="B18">
        <v>5</v>
      </c>
      <c r="C18" s="1">
        <v>1.3580000000000001</v>
      </c>
      <c r="D18" s="1">
        <v>0.60399999999999998</v>
      </c>
      <c r="E18" s="1">
        <v>1.319</v>
      </c>
      <c r="F18" s="1">
        <v>0.69499999999999995</v>
      </c>
      <c r="G18" s="6">
        <v>2.9449999999999998</v>
      </c>
      <c r="H18" s="1"/>
      <c r="L18">
        <v>5</v>
      </c>
      <c r="M18" s="1">
        <v>0.45300000000000001</v>
      </c>
      <c r="N18" s="1">
        <v>0.255</v>
      </c>
      <c r="O18" s="1">
        <v>0.48199999999999998</v>
      </c>
      <c r="P18" s="1">
        <v>0.28899999999999998</v>
      </c>
      <c r="Q18" s="6">
        <v>1</v>
      </c>
      <c r="R18" s="1"/>
    </row>
    <row r="19" spans="1:18" x14ac:dyDescent="0.25">
      <c r="B19">
        <v>6</v>
      </c>
      <c r="C19" s="1">
        <v>0.79500000000000004</v>
      </c>
      <c r="D19" s="1">
        <v>0.96499999999999997</v>
      </c>
      <c r="E19" s="1">
        <v>0.86799999999999999</v>
      </c>
      <c r="F19" s="1">
        <v>0.96199999999999997</v>
      </c>
      <c r="G19" s="1">
        <v>0.79800000000000004</v>
      </c>
      <c r="H19" s="6">
        <v>2.3410000000000002</v>
      </c>
      <c r="L19">
        <v>6</v>
      </c>
      <c r="M19" s="1">
        <v>0.29699999999999999</v>
      </c>
      <c r="N19" s="1">
        <v>0.45700000000000002</v>
      </c>
      <c r="O19" s="1">
        <v>0.35599999999999998</v>
      </c>
      <c r="P19" s="1">
        <v>0.44800000000000001</v>
      </c>
      <c r="Q19" s="1">
        <v>0.30399999999999999</v>
      </c>
      <c r="R19" s="6">
        <v>1</v>
      </c>
    </row>
    <row r="21" spans="1:18" ht="28.5" customHeight="1" x14ac:dyDescent="0.25">
      <c r="A21" s="54" t="s">
        <v>43</v>
      </c>
      <c r="B21" s="54"/>
      <c r="C21" s="2">
        <v>1.234</v>
      </c>
      <c r="D21" s="2">
        <v>0.70199999999999996</v>
      </c>
      <c r="E21" s="2">
        <v>1.2410000000000001</v>
      </c>
      <c r="F21" s="2">
        <v>0.78400000000000003</v>
      </c>
      <c r="G21" s="2">
        <v>1.0229999999999999</v>
      </c>
      <c r="H21" s="2">
        <v>0.81899999999999995</v>
      </c>
      <c r="K21" s="54" t="s">
        <v>8</v>
      </c>
      <c r="L21" s="54"/>
      <c r="M21" s="2">
        <v>0.70699999999999996</v>
      </c>
      <c r="N21" s="2">
        <v>0.50900000000000001</v>
      </c>
      <c r="O21" s="2">
        <v>0.77800000000000002</v>
      </c>
      <c r="P21" s="2">
        <v>0.55900000000000005</v>
      </c>
      <c r="Q21" s="2">
        <v>0.59599999999999997</v>
      </c>
      <c r="R21" s="2">
        <v>0.53500000000000003</v>
      </c>
    </row>
    <row r="22" spans="1:18" x14ac:dyDescent="0.25">
      <c r="A22" s="8" t="s">
        <v>7</v>
      </c>
      <c r="B22" s="7" t="s">
        <v>0</v>
      </c>
      <c r="C22" s="2">
        <v>1</v>
      </c>
      <c r="D22" s="2">
        <v>2</v>
      </c>
      <c r="E22" s="2">
        <v>3</v>
      </c>
      <c r="F22" s="2">
        <v>4</v>
      </c>
      <c r="G22" s="4">
        <v>5</v>
      </c>
      <c r="H22" s="4">
        <v>6</v>
      </c>
      <c r="K22" s="8" t="s">
        <v>7</v>
      </c>
      <c r="L22" s="7" t="s">
        <v>0</v>
      </c>
      <c r="M22" s="2">
        <v>1</v>
      </c>
      <c r="N22" s="2">
        <v>2</v>
      </c>
      <c r="O22" s="2">
        <v>3</v>
      </c>
      <c r="P22" s="2">
        <v>4</v>
      </c>
      <c r="Q22" s="4">
        <v>5</v>
      </c>
      <c r="R22" s="4">
        <v>6</v>
      </c>
    </row>
    <row r="23" spans="1:18" x14ac:dyDescent="0.25">
      <c r="A23" s="1">
        <f t="shared" ref="A23:A28" si="5">L3</f>
        <v>1.234</v>
      </c>
      <c r="B23">
        <v>1</v>
      </c>
      <c r="C23" s="6">
        <f>$A23^2*$L$10+$M3</f>
        <v>3.048756</v>
      </c>
      <c r="D23" s="1"/>
      <c r="E23" s="1"/>
      <c r="F23" s="1"/>
      <c r="G23" s="1"/>
      <c r="K23" s="1">
        <f t="shared" ref="K23:K28" si="6">G3</f>
        <v>0.70699999999999996</v>
      </c>
      <c r="L23">
        <v>1</v>
      </c>
      <c r="M23" s="6">
        <f>$K23^2*$G$10 +$H3</f>
        <v>0.99984899999999999</v>
      </c>
      <c r="N23" s="1"/>
      <c r="O23" s="1"/>
      <c r="P23" s="1"/>
      <c r="Q23" s="1"/>
    </row>
    <row r="24" spans="1:18" x14ac:dyDescent="0.25">
      <c r="A24" s="1">
        <f t="shared" si="5"/>
        <v>0.70299999999999996</v>
      </c>
      <c r="B24">
        <v>2</v>
      </c>
      <c r="C24" s="1">
        <f>$A24*C$21</f>
        <v>0.86750199999999988</v>
      </c>
      <c r="D24" s="6">
        <f>$A24^2*$L$10+$M4</f>
        <v>1.9032089999999999</v>
      </c>
      <c r="E24" s="1"/>
      <c r="F24" s="1"/>
      <c r="G24" s="1"/>
      <c r="K24" s="1">
        <f t="shared" si="6"/>
        <v>0.50900000000000001</v>
      </c>
      <c r="L24">
        <v>2</v>
      </c>
      <c r="M24" s="1">
        <f>$K24*M$21</f>
        <v>0.35986299999999999</v>
      </c>
      <c r="N24" s="6">
        <f>$K24^2*$G$10 +$H4</f>
        <v>1.000081</v>
      </c>
      <c r="O24" s="1"/>
      <c r="P24" s="1"/>
      <c r="Q24" s="1"/>
    </row>
    <row r="25" spans="1:18" x14ac:dyDescent="0.25">
      <c r="A25" s="1">
        <f t="shared" si="5"/>
        <v>1.2410000000000001</v>
      </c>
      <c r="B25">
        <v>3</v>
      </c>
      <c r="C25" s="1">
        <f t="shared" ref="C25:E28" si="7">$A25*C$21</f>
        <v>1.5313940000000001</v>
      </c>
      <c r="D25" s="1">
        <f>$A25*D$21</f>
        <v>0.87118200000000001</v>
      </c>
      <c r="E25" s="6">
        <f>$A25^2*$L$10+$M5</f>
        <v>2.5440810000000003</v>
      </c>
      <c r="F25" s="1"/>
      <c r="G25" s="1"/>
      <c r="K25" s="1">
        <f t="shared" si="6"/>
        <v>0.77800000000000002</v>
      </c>
      <c r="L25">
        <v>3</v>
      </c>
      <c r="M25" s="1">
        <f t="shared" ref="M25:Q28" si="8">$K25*M$21</f>
        <v>0.55004600000000003</v>
      </c>
      <c r="N25" s="1">
        <f>$K25*N$21</f>
        <v>0.39600200000000002</v>
      </c>
      <c r="O25" s="6">
        <f>$K25^2*$G$10 +$H5</f>
        <v>1.0002840000000002</v>
      </c>
      <c r="P25" s="1"/>
      <c r="Q25" s="1"/>
    </row>
    <row r="26" spans="1:18" x14ac:dyDescent="0.25">
      <c r="A26" s="1">
        <f t="shared" si="5"/>
        <v>0.78400000000000003</v>
      </c>
      <c r="B26">
        <v>4</v>
      </c>
      <c r="C26" s="1">
        <f t="shared" si="7"/>
        <v>0.96745599999999998</v>
      </c>
      <c r="D26" s="1">
        <f t="shared" si="7"/>
        <v>0.55036799999999997</v>
      </c>
      <c r="E26" s="1">
        <f t="shared" si="7"/>
        <v>0.97294400000000014</v>
      </c>
      <c r="F26" s="6">
        <f>$A26^2*$L$10+$M6</f>
        <v>1.9666560000000002</v>
      </c>
      <c r="G26" s="1"/>
      <c r="K26" s="1">
        <f t="shared" si="6"/>
        <v>0.55900000000000005</v>
      </c>
      <c r="L26">
        <v>4</v>
      </c>
      <c r="M26" s="1">
        <f t="shared" si="8"/>
        <v>0.39521300000000004</v>
      </c>
      <c r="N26" s="1">
        <f t="shared" si="8"/>
        <v>0.28453100000000003</v>
      </c>
      <c r="O26" s="1">
        <f t="shared" si="8"/>
        <v>0.43490200000000007</v>
      </c>
      <c r="P26" s="6">
        <f>$K26^2*$G$10 +$H6</f>
        <v>0.99948100000000006</v>
      </c>
      <c r="Q26" s="1"/>
    </row>
    <row r="27" spans="1:18" x14ac:dyDescent="0.25">
      <c r="A27" s="1">
        <f t="shared" si="5"/>
        <v>1.0229999999999999</v>
      </c>
      <c r="B27">
        <v>5</v>
      </c>
      <c r="C27" s="1">
        <f t="shared" si="7"/>
        <v>1.2623819999999999</v>
      </c>
      <c r="D27" s="1">
        <f t="shared" si="7"/>
        <v>0.71814599999999984</v>
      </c>
      <c r="E27" s="1">
        <f t="shared" si="7"/>
        <v>1.2695430000000001</v>
      </c>
      <c r="F27" s="1">
        <f>$A27*F$21</f>
        <v>0.80203199999999997</v>
      </c>
      <c r="G27" s="6">
        <f>$A27^2*$L$10+$M7</f>
        <v>2.9455289999999996</v>
      </c>
      <c r="K27" s="1">
        <f t="shared" si="6"/>
        <v>0.59599999999999997</v>
      </c>
      <c r="L27">
        <v>5</v>
      </c>
      <c r="M27" s="1">
        <f t="shared" si="8"/>
        <v>0.42137199999999997</v>
      </c>
      <c r="N27" s="1">
        <f t="shared" si="8"/>
        <v>0.30336399999999997</v>
      </c>
      <c r="O27" s="1">
        <f t="shared" si="8"/>
        <v>0.46368799999999999</v>
      </c>
      <c r="P27" s="1">
        <f t="shared" si="8"/>
        <v>0.33316400000000002</v>
      </c>
      <c r="Q27" s="6">
        <f>$K27^2*$G$10 +$H7</f>
        <v>1.000216</v>
      </c>
    </row>
    <row r="28" spans="1:18" x14ac:dyDescent="0.25">
      <c r="A28" s="1">
        <f t="shared" si="5"/>
        <v>0.81899999999999995</v>
      </c>
      <c r="B28">
        <v>6</v>
      </c>
      <c r="C28" s="1">
        <f t="shared" si="7"/>
        <v>1.0106459999999999</v>
      </c>
      <c r="D28" s="1">
        <f t="shared" si="7"/>
        <v>0.57493799999999995</v>
      </c>
      <c r="E28" s="1">
        <f t="shared" si="7"/>
        <v>1.0163789999999999</v>
      </c>
      <c r="F28" s="1">
        <f>$A28*F$21</f>
        <v>0.642096</v>
      </c>
      <c r="G28" s="1">
        <f>$A28*G$21</f>
        <v>0.83783699999999983</v>
      </c>
      <c r="H28" s="6">
        <f>$A28^2*$L$10+$M8</f>
        <v>2.341761</v>
      </c>
      <c r="K28" s="1">
        <f t="shared" si="6"/>
        <v>0.53500000000000003</v>
      </c>
      <c r="L28">
        <v>6</v>
      </c>
      <c r="M28" s="1">
        <f t="shared" si="8"/>
        <v>0.378245</v>
      </c>
      <c r="N28" s="1">
        <f t="shared" si="8"/>
        <v>0.27231500000000003</v>
      </c>
      <c r="O28" s="1">
        <f t="shared" si="8"/>
        <v>0.41623000000000004</v>
      </c>
      <c r="P28" s="1">
        <f t="shared" si="8"/>
        <v>0.29906500000000003</v>
      </c>
      <c r="Q28" s="1">
        <f t="shared" si="8"/>
        <v>0.31886000000000003</v>
      </c>
      <c r="R28" s="6">
        <f>$K28^2*$G$10 +$H8</f>
        <v>1.0002249999999999</v>
      </c>
    </row>
    <row r="30" spans="1:18" ht="29.25" customHeight="1" x14ac:dyDescent="0.25">
      <c r="A30" s="54" t="s">
        <v>44</v>
      </c>
      <c r="B30" s="54"/>
      <c r="C30" s="2">
        <v>1</v>
      </c>
      <c r="D30" s="2">
        <v>2</v>
      </c>
      <c r="E30" s="2">
        <v>3</v>
      </c>
      <c r="F30" s="2">
        <v>4</v>
      </c>
      <c r="G30" s="4">
        <v>5</v>
      </c>
      <c r="H30" s="4">
        <v>6</v>
      </c>
      <c r="K30" s="54" t="s">
        <v>9</v>
      </c>
      <c r="L30" s="54"/>
      <c r="M30" s="2">
        <v>1</v>
      </c>
      <c r="N30" s="2">
        <v>2</v>
      </c>
      <c r="O30" s="2">
        <v>3</v>
      </c>
      <c r="P30" s="2">
        <v>4</v>
      </c>
      <c r="Q30" s="4">
        <v>5</v>
      </c>
      <c r="R30" s="4">
        <v>6</v>
      </c>
    </row>
    <row r="31" spans="1:18" x14ac:dyDescent="0.25">
      <c r="B31">
        <v>1</v>
      </c>
      <c r="C31" s="1">
        <f>C14-C23</f>
        <v>2.4399999999991095E-4</v>
      </c>
      <c r="L31">
        <v>1</v>
      </c>
      <c r="M31" s="1">
        <f t="shared" ref="M31:M36" si="9">M14-M23</f>
        <v>1.5100000000001224E-4</v>
      </c>
    </row>
    <row r="32" spans="1:18" x14ac:dyDescent="0.25">
      <c r="B32">
        <v>2</v>
      </c>
      <c r="C32" s="1">
        <f>C15-C24</f>
        <v>-0.29050199999999993</v>
      </c>
      <c r="D32" s="1">
        <f>D15-D24</f>
        <v>-2.0899999999990371E-4</v>
      </c>
      <c r="L32">
        <v>2</v>
      </c>
      <c r="M32" s="1">
        <f t="shared" si="9"/>
        <v>-0.119863</v>
      </c>
      <c r="N32" s="1">
        <f>N15-N24</f>
        <v>-8.099999999999774E-5</v>
      </c>
    </row>
    <row r="33" spans="1:18" x14ac:dyDescent="0.25">
      <c r="B33">
        <v>3</v>
      </c>
      <c r="C33" s="1">
        <f t="shared" ref="C33:D36" si="10">C16-C25</f>
        <v>0.2706059999999999</v>
      </c>
      <c r="D33" s="1">
        <f t="shared" si="10"/>
        <v>-0.17418200000000006</v>
      </c>
      <c r="E33" s="1">
        <f>E16-E25</f>
        <v>-1.0810000000001097E-3</v>
      </c>
      <c r="L33">
        <v>3</v>
      </c>
      <c r="M33" s="1">
        <f t="shared" si="9"/>
        <v>9.6953999999999985E-2</v>
      </c>
      <c r="N33" s="1">
        <f>N16-N25</f>
        <v>-7.9002000000000017E-2</v>
      </c>
      <c r="O33" s="1">
        <f>O16-O25</f>
        <v>-2.84000000000173E-4</v>
      </c>
    </row>
    <row r="34" spans="1:18" x14ac:dyDescent="0.25">
      <c r="B34">
        <v>4</v>
      </c>
      <c r="C34" s="1">
        <f t="shared" si="10"/>
        <v>-0.233456</v>
      </c>
      <c r="D34" s="1">
        <f t="shared" si="10"/>
        <v>0.55263200000000001</v>
      </c>
      <c r="E34" s="1">
        <f>E17-E26</f>
        <v>-0.14894400000000019</v>
      </c>
      <c r="F34" s="1">
        <f>F17-F26</f>
        <v>3.4399999999989994E-4</v>
      </c>
      <c r="L34">
        <v>4</v>
      </c>
      <c r="M34" s="1">
        <f t="shared" si="9"/>
        <v>-9.5213000000000048E-2</v>
      </c>
      <c r="N34" s="6">
        <f>N17-N26</f>
        <v>0.28546899999999992</v>
      </c>
      <c r="O34" s="1">
        <f>O17-O26</f>
        <v>-6.5902000000000072E-2</v>
      </c>
      <c r="P34" s="1">
        <f>P17-P26</f>
        <v>5.1899999999993618E-4</v>
      </c>
    </row>
    <row r="35" spans="1:18" x14ac:dyDescent="0.25">
      <c r="B35">
        <v>5</v>
      </c>
      <c r="C35" s="1">
        <f t="shared" si="10"/>
        <v>9.5618000000000203E-2</v>
      </c>
      <c r="D35" s="1">
        <f t="shared" si="10"/>
        <v>-0.11414599999999986</v>
      </c>
      <c r="E35" s="1">
        <f>E18-E27</f>
        <v>4.9456999999999862E-2</v>
      </c>
      <c r="F35" s="1">
        <f>F18-F27</f>
        <v>-0.10703200000000002</v>
      </c>
      <c r="G35" s="1">
        <f>G18-G27</f>
        <v>-5.2899999999977965E-4</v>
      </c>
      <c r="L35">
        <v>5</v>
      </c>
      <c r="M35" s="1">
        <f t="shared" si="9"/>
        <v>3.1628000000000045E-2</v>
      </c>
      <c r="N35" s="1">
        <f>N18-N27</f>
        <v>-4.8363999999999963E-2</v>
      </c>
      <c r="O35" s="1">
        <f>O18-O27</f>
        <v>1.8311999999999995E-2</v>
      </c>
      <c r="P35" s="1">
        <f>P18-P27</f>
        <v>-4.4164000000000037E-2</v>
      </c>
      <c r="Q35" s="1">
        <f>Q18-Q27</f>
        <v>-2.1599999999999397E-4</v>
      </c>
    </row>
    <row r="36" spans="1:18" x14ac:dyDescent="0.25">
      <c r="B36">
        <v>6</v>
      </c>
      <c r="C36" s="1">
        <f t="shared" si="10"/>
        <v>-0.21564599999999989</v>
      </c>
      <c r="D36" s="1">
        <f t="shared" si="10"/>
        <v>0.39006200000000002</v>
      </c>
      <c r="E36" s="1">
        <f>E19-E28</f>
        <v>-0.14837899999999993</v>
      </c>
      <c r="F36" s="1">
        <f>F19-F28</f>
        <v>0.31990399999999997</v>
      </c>
      <c r="G36" s="1">
        <f>G19-G28</f>
        <v>-3.9836999999999789E-2</v>
      </c>
      <c r="H36" s="1">
        <f>H19-H28</f>
        <v>-7.6099999999978962E-4</v>
      </c>
      <c r="L36">
        <v>6</v>
      </c>
      <c r="M36" s="1">
        <f t="shared" si="9"/>
        <v>-8.1245000000000012E-2</v>
      </c>
      <c r="N36" s="6">
        <f>N19-N28</f>
        <v>0.18468499999999999</v>
      </c>
      <c r="O36" s="1">
        <f>O19-O28</f>
        <v>-6.0230000000000061E-2</v>
      </c>
      <c r="P36" s="6">
        <f>P19-P28</f>
        <v>0.14893499999999998</v>
      </c>
      <c r="Q36" s="1">
        <f>Q19-Q28</f>
        <v>-1.486000000000004E-2</v>
      </c>
      <c r="R36" s="1">
        <f>R19-R28</f>
        <v>-2.2499999999991971E-4</v>
      </c>
    </row>
    <row r="37" spans="1:1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</sheetData>
  <mergeCells count="11">
    <mergeCell ref="P1:S1"/>
    <mergeCell ref="U1:X1"/>
    <mergeCell ref="A21:B21"/>
    <mergeCell ref="K21:L21"/>
    <mergeCell ref="A30:B30"/>
    <mergeCell ref="K30:L30"/>
    <mergeCell ref="A13:B13"/>
    <mergeCell ref="K13:L13"/>
    <mergeCell ref="F1:I1"/>
    <mergeCell ref="B1:D1"/>
    <mergeCell ref="K1:N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7"/>
  <sheetViews>
    <sheetView zoomScale="115" zoomScaleNormal="115" workbookViewId="0">
      <selection activeCell="C23" sqref="C23"/>
    </sheetView>
  </sheetViews>
  <sheetFormatPr defaultRowHeight="15" x14ac:dyDescent="0.25"/>
  <cols>
    <col min="1" max="1" width="11.7109375" customWidth="1"/>
    <col min="2" max="2" width="7.5703125" customWidth="1"/>
    <col min="3" max="8" width="7.7109375" customWidth="1"/>
    <col min="9" max="9" width="7.85546875" customWidth="1"/>
    <col min="10" max="10" width="5.7109375" customWidth="1"/>
    <col min="12" max="12" width="8.42578125" bestFit="1" customWidth="1"/>
    <col min="13" max="18" width="7.140625" customWidth="1"/>
    <col min="19" max="19" width="7.7109375" customWidth="1"/>
    <col min="20" max="20" width="5.85546875" customWidth="1"/>
    <col min="24" max="24" width="7.7109375" customWidth="1"/>
  </cols>
  <sheetData>
    <row r="1" spans="1:19" x14ac:dyDescent="0.25">
      <c r="B1" s="53" t="s">
        <v>4</v>
      </c>
      <c r="C1" s="53"/>
      <c r="D1" s="53"/>
      <c r="E1" s="9"/>
      <c r="F1" s="55" t="s">
        <v>12</v>
      </c>
      <c r="G1" s="55"/>
      <c r="H1" s="55"/>
      <c r="I1" s="55"/>
      <c r="K1" s="53" t="s">
        <v>5</v>
      </c>
      <c r="L1" s="53"/>
      <c r="M1" s="53"/>
      <c r="N1" s="53"/>
      <c r="O1" s="10"/>
    </row>
    <row r="2" spans="1:19" x14ac:dyDescent="0.25">
      <c r="A2" s="45" t="s">
        <v>0</v>
      </c>
      <c r="B2" s="45" t="s">
        <v>1</v>
      </c>
      <c r="C2" s="45" t="s">
        <v>2</v>
      </c>
      <c r="D2" s="45" t="s">
        <v>3</v>
      </c>
      <c r="E2" s="9"/>
      <c r="F2" s="45" t="s">
        <v>15</v>
      </c>
      <c r="G2" s="45" t="s">
        <v>16</v>
      </c>
      <c r="H2" s="45" t="s">
        <v>10</v>
      </c>
      <c r="I2" s="45" t="s">
        <v>18</v>
      </c>
      <c r="J2" s="45"/>
      <c r="K2" s="45" t="s">
        <v>15</v>
      </c>
      <c r="L2" s="45" t="s">
        <v>16</v>
      </c>
      <c r="M2" s="45" t="s">
        <v>10</v>
      </c>
      <c r="N2" s="45" t="s">
        <v>11</v>
      </c>
      <c r="O2" s="45"/>
      <c r="S2" s="9"/>
    </row>
    <row r="3" spans="1:19" x14ac:dyDescent="0.25">
      <c r="A3" s="46" t="s">
        <v>21</v>
      </c>
      <c r="B3" s="47">
        <v>4.5469999999999997</v>
      </c>
      <c r="C3" s="47">
        <v>3.0489999999999999</v>
      </c>
      <c r="D3" s="47">
        <f t="shared" ref="D3:D8" si="0">SQRT(C3)</f>
        <v>1.7461385970191483</v>
      </c>
      <c r="E3" s="48"/>
      <c r="F3" s="47">
        <v>2.6040000000000001</v>
      </c>
      <c r="G3" s="47">
        <v>0.75900000000000001</v>
      </c>
      <c r="H3" s="47">
        <v>0.42499999999999999</v>
      </c>
      <c r="I3" s="47">
        <f t="shared" ref="I3:I8" si="1">G3^2</f>
        <v>0.57608100000000007</v>
      </c>
      <c r="J3" s="47"/>
      <c r="K3" s="47">
        <v>4.5469999999999997</v>
      </c>
      <c r="L3" s="47">
        <v>1.325</v>
      </c>
      <c r="M3" s="47">
        <v>1.294</v>
      </c>
      <c r="N3" s="47">
        <f t="shared" ref="N3:N8" si="2">L3^2/M3</f>
        <v>1.356742658423493</v>
      </c>
      <c r="O3" s="1"/>
    </row>
    <row r="4" spans="1:19" x14ac:dyDescent="0.25">
      <c r="A4" s="49">
        <v>2</v>
      </c>
      <c r="B4" s="50">
        <v>5.2889999999999997</v>
      </c>
      <c r="C4" s="50">
        <v>1.903</v>
      </c>
      <c r="D4" s="50">
        <f t="shared" si="0"/>
        <v>1.379492660364672</v>
      </c>
      <c r="E4" s="50"/>
      <c r="F4" s="50">
        <v>3.8340000000000001</v>
      </c>
      <c r="G4" s="50">
        <v>0.73</v>
      </c>
      <c r="H4" s="50">
        <v>0.46700000000000003</v>
      </c>
      <c r="I4" s="50">
        <f t="shared" si="1"/>
        <v>0.53289999999999993</v>
      </c>
      <c r="J4" s="50"/>
      <c r="K4" s="50">
        <v>5.2889999999999997</v>
      </c>
      <c r="L4" s="50">
        <v>1.0069999999999999</v>
      </c>
      <c r="M4" s="50">
        <v>0.88800000000000001</v>
      </c>
      <c r="N4" s="50">
        <f t="shared" si="2"/>
        <v>1.1419470720720717</v>
      </c>
      <c r="O4" s="1"/>
    </row>
    <row r="5" spans="1:19" x14ac:dyDescent="0.25">
      <c r="A5" s="46" t="s">
        <v>22</v>
      </c>
      <c r="B5" s="47">
        <v>4.8959999999999999</v>
      </c>
      <c r="C5" s="47">
        <v>2.5430000000000001</v>
      </c>
      <c r="D5" s="47">
        <f t="shared" si="0"/>
        <v>1.5946786510140532</v>
      </c>
      <c r="E5" s="47"/>
      <c r="F5" s="47">
        <v>3.07</v>
      </c>
      <c r="G5" s="47">
        <v>0.84599999999999997</v>
      </c>
      <c r="H5" s="47">
        <v>0.28499999999999998</v>
      </c>
      <c r="I5" s="47">
        <f t="shared" si="1"/>
        <v>0.71571599999999991</v>
      </c>
      <c r="J5" s="47"/>
      <c r="K5" s="47">
        <v>4.8959999999999999</v>
      </c>
      <c r="L5" s="47">
        <v>1.349</v>
      </c>
      <c r="M5" s="47">
        <v>0.72399999999999998</v>
      </c>
      <c r="N5" s="47">
        <f t="shared" si="2"/>
        <v>2.5135372928176798</v>
      </c>
      <c r="O5" s="1"/>
    </row>
    <row r="6" spans="1:19" x14ac:dyDescent="0.25">
      <c r="A6" s="49">
        <v>4</v>
      </c>
      <c r="B6" s="50">
        <v>5.359</v>
      </c>
      <c r="C6" s="50">
        <v>1.9670000000000001</v>
      </c>
      <c r="D6" s="50">
        <f t="shared" si="0"/>
        <v>1.4024977718342373</v>
      </c>
      <c r="E6" s="50"/>
      <c r="F6" s="50">
        <v>3.8210000000000002</v>
      </c>
      <c r="G6" s="50">
        <v>0.75900000000000001</v>
      </c>
      <c r="H6" s="50">
        <v>0.42499999999999999</v>
      </c>
      <c r="I6" s="50">
        <f t="shared" si="1"/>
        <v>0.57608100000000007</v>
      </c>
      <c r="J6" s="50"/>
      <c r="K6" s="50">
        <v>5.359</v>
      </c>
      <c r="L6" s="50">
        <v>1.0640000000000001</v>
      </c>
      <c r="M6" s="50">
        <v>0.83499999999999996</v>
      </c>
      <c r="N6" s="50">
        <f t="shared" si="2"/>
        <v>1.3558035928143715</v>
      </c>
      <c r="O6" s="1"/>
    </row>
    <row r="7" spans="1:19" x14ac:dyDescent="0.25">
      <c r="A7" s="46" t="s">
        <v>23</v>
      </c>
      <c r="B7" s="47">
        <v>4.8600000000000003</v>
      </c>
      <c r="C7" s="47">
        <v>2.9449999999999998</v>
      </c>
      <c r="D7" s="47">
        <f t="shared" si="0"/>
        <v>1.7161002301730512</v>
      </c>
      <c r="E7" s="47"/>
      <c r="F7" s="47">
        <v>2.8319999999999999</v>
      </c>
      <c r="G7" s="47">
        <v>0.58799999999999997</v>
      </c>
      <c r="H7" s="47">
        <v>0.65400000000000003</v>
      </c>
      <c r="I7" s="47">
        <f t="shared" si="1"/>
        <v>0.34574399999999994</v>
      </c>
      <c r="J7" s="47"/>
      <c r="K7" s="47">
        <v>4.8600000000000003</v>
      </c>
      <c r="L7" s="47">
        <v>1.0089999999999999</v>
      </c>
      <c r="M7" s="47">
        <v>1.9259999999999999</v>
      </c>
      <c r="N7" s="47">
        <f t="shared" si="2"/>
        <v>0.52859865005192097</v>
      </c>
      <c r="O7" s="1"/>
    </row>
    <row r="8" spans="1:19" x14ac:dyDescent="0.25">
      <c r="A8" s="49">
        <v>6</v>
      </c>
      <c r="B8" s="50">
        <v>5.3209999999999997</v>
      </c>
      <c r="C8" s="50">
        <v>2.3410000000000002</v>
      </c>
      <c r="D8" s="50">
        <f t="shared" si="0"/>
        <v>1.5300326793895613</v>
      </c>
      <c r="E8" s="50"/>
      <c r="F8" s="50">
        <v>3.4780000000000002</v>
      </c>
      <c r="G8" s="50">
        <v>0.625</v>
      </c>
      <c r="H8" s="50">
        <v>0.61</v>
      </c>
      <c r="I8" s="50">
        <f t="shared" si="1"/>
        <v>0.390625</v>
      </c>
      <c r="J8" s="50"/>
      <c r="K8" s="50">
        <v>5.3209999999999997</v>
      </c>
      <c r="L8" s="50">
        <v>0.95599999999999996</v>
      </c>
      <c r="M8" s="50">
        <v>1.4279999999999999</v>
      </c>
      <c r="N8" s="50">
        <f t="shared" si="2"/>
        <v>0.64001120448179272</v>
      </c>
      <c r="O8" s="1"/>
    </row>
    <row r="9" spans="1:19" x14ac:dyDescent="0.25">
      <c r="A9" s="15"/>
      <c r="E9" s="1"/>
    </row>
    <row r="10" spans="1:19" x14ac:dyDescent="0.25">
      <c r="A10" s="5" t="s">
        <v>17</v>
      </c>
      <c r="F10" s="1">
        <v>0</v>
      </c>
      <c r="G10" s="1">
        <v>1</v>
      </c>
      <c r="H10" s="1"/>
      <c r="I10" s="1"/>
      <c r="J10" s="1"/>
      <c r="K10" s="1">
        <v>0</v>
      </c>
      <c r="L10" s="1">
        <v>1</v>
      </c>
      <c r="M10" s="1"/>
      <c r="N10" s="1"/>
      <c r="O10" s="1"/>
    </row>
    <row r="11" spans="1:19" x14ac:dyDescent="0.25">
      <c r="A11" s="5" t="s">
        <v>85</v>
      </c>
      <c r="F11" s="5">
        <v>0.56399999999999995</v>
      </c>
      <c r="G11" s="1"/>
      <c r="I11" s="1"/>
      <c r="J11" s="1"/>
      <c r="K11" s="5">
        <v>0.56399999999999995</v>
      </c>
      <c r="L11" s="1"/>
      <c r="N11" s="14"/>
      <c r="P11" s="1"/>
      <c r="Q11" s="1"/>
      <c r="S11" s="11"/>
    </row>
    <row r="12" spans="1:19" x14ac:dyDescent="0.25">
      <c r="A12" s="12"/>
      <c r="B12" s="12"/>
      <c r="C12" s="12"/>
      <c r="D12" s="12"/>
      <c r="E12" s="12"/>
      <c r="F12" s="13"/>
      <c r="G12" s="13"/>
      <c r="H12" s="12"/>
      <c r="I12" s="12"/>
      <c r="J12" s="12"/>
      <c r="K12" s="12"/>
      <c r="L12" s="12"/>
      <c r="M12" s="13"/>
      <c r="N12" s="13"/>
      <c r="O12" s="12"/>
      <c r="P12" s="12"/>
      <c r="Q12" s="12"/>
      <c r="R12" s="12"/>
    </row>
    <row r="13" spans="1:19" ht="29.25" customHeight="1" x14ac:dyDescent="0.25">
      <c r="A13" s="54" t="s">
        <v>42</v>
      </c>
      <c r="B13" s="54"/>
      <c r="C13" s="2">
        <v>1</v>
      </c>
      <c r="D13" s="2">
        <v>2</v>
      </c>
      <c r="E13" s="2">
        <v>3</v>
      </c>
      <c r="F13" s="2">
        <v>4</v>
      </c>
      <c r="G13" s="4">
        <v>5</v>
      </c>
      <c r="H13" s="4">
        <v>6</v>
      </c>
      <c r="K13" s="54" t="s">
        <v>6</v>
      </c>
      <c r="L13" s="54"/>
      <c r="M13" s="2">
        <v>1</v>
      </c>
      <c r="N13" s="2">
        <v>2</v>
      </c>
      <c r="O13" s="2">
        <v>3</v>
      </c>
      <c r="P13" s="2">
        <v>4</v>
      </c>
      <c r="Q13" s="4">
        <v>5</v>
      </c>
      <c r="R13" s="4">
        <v>6</v>
      </c>
    </row>
    <row r="14" spans="1:19" x14ac:dyDescent="0.25">
      <c r="B14">
        <v>1</v>
      </c>
      <c r="C14" s="6">
        <v>3.0489999999999999</v>
      </c>
      <c r="D14" s="1"/>
      <c r="E14" s="1"/>
      <c r="F14" s="1"/>
      <c r="G14" s="1"/>
      <c r="H14" s="1"/>
      <c r="L14">
        <v>1</v>
      </c>
      <c r="M14" s="6">
        <v>1</v>
      </c>
      <c r="N14" s="1"/>
      <c r="O14" s="1"/>
      <c r="P14" s="1"/>
      <c r="Q14" s="1"/>
      <c r="R14" s="1"/>
    </row>
    <row r="15" spans="1:19" x14ac:dyDescent="0.25">
      <c r="B15">
        <v>2</v>
      </c>
      <c r="C15" s="1">
        <v>0.57699999999999996</v>
      </c>
      <c r="D15" s="6">
        <v>1.903</v>
      </c>
      <c r="E15" s="1"/>
      <c r="F15" s="1"/>
      <c r="G15" s="1"/>
      <c r="H15" s="1"/>
      <c r="L15">
        <v>2</v>
      </c>
      <c r="M15" s="1">
        <v>0.24</v>
      </c>
      <c r="N15" s="6">
        <v>1</v>
      </c>
      <c r="O15" s="1"/>
      <c r="P15" s="1"/>
      <c r="Q15" s="1"/>
      <c r="R15" s="1"/>
    </row>
    <row r="16" spans="1:19" x14ac:dyDescent="0.25">
      <c r="B16">
        <v>3</v>
      </c>
      <c r="C16" s="1">
        <v>1.802</v>
      </c>
      <c r="D16" s="1">
        <v>0.69699999999999995</v>
      </c>
      <c r="E16" s="6">
        <v>2.5430000000000001</v>
      </c>
      <c r="F16" s="1"/>
      <c r="G16" s="1"/>
      <c r="H16" s="1"/>
      <c r="L16">
        <v>3</v>
      </c>
      <c r="M16" s="1">
        <v>0.64700000000000002</v>
      </c>
      <c r="N16" s="1">
        <v>0.317</v>
      </c>
      <c r="O16" s="6">
        <v>1</v>
      </c>
      <c r="P16" s="1"/>
      <c r="Q16" s="1"/>
      <c r="R16" s="1"/>
    </row>
    <row r="17" spans="1:18" x14ac:dyDescent="0.25">
      <c r="B17">
        <v>4</v>
      </c>
      <c r="C17" s="1">
        <v>0.73399999999999999</v>
      </c>
      <c r="D17" s="1">
        <v>1.103</v>
      </c>
      <c r="E17" s="1">
        <v>0.82399999999999995</v>
      </c>
      <c r="F17" s="6">
        <v>1.9670000000000001</v>
      </c>
      <c r="G17" s="1"/>
      <c r="H17" s="1"/>
      <c r="L17">
        <v>4</v>
      </c>
      <c r="M17" s="1">
        <v>0.3</v>
      </c>
      <c r="N17" s="1">
        <v>0.56999999999999995</v>
      </c>
      <c r="O17" s="1">
        <v>0.36899999999999999</v>
      </c>
      <c r="P17" s="6">
        <v>1</v>
      </c>
      <c r="Q17" s="1"/>
      <c r="R17" s="1"/>
    </row>
    <row r="18" spans="1:18" x14ac:dyDescent="0.25">
      <c r="B18">
        <v>5</v>
      </c>
      <c r="C18" s="1">
        <v>1.3580000000000001</v>
      </c>
      <c r="D18" s="1">
        <v>0.60399999999999998</v>
      </c>
      <c r="E18" s="1">
        <v>1.319</v>
      </c>
      <c r="F18" s="1">
        <v>0.69499999999999995</v>
      </c>
      <c r="G18" s="6">
        <v>2.9449999999999998</v>
      </c>
      <c r="H18" s="1"/>
      <c r="L18">
        <v>5</v>
      </c>
      <c r="M18" s="1">
        <v>0.45300000000000001</v>
      </c>
      <c r="N18" s="1">
        <v>0.255</v>
      </c>
      <c r="O18" s="1">
        <v>0.48199999999999998</v>
      </c>
      <c r="P18" s="1">
        <v>0.28899999999999998</v>
      </c>
      <c r="Q18" s="6">
        <v>1</v>
      </c>
      <c r="R18" s="1"/>
    </row>
    <row r="19" spans="1:18" x14ac:dyDescent="0.25">
      <c r="B19">
        <v>6</v>
      </c>
      <c r="C19" s="1">
        <v>0.79500000000000004</v>
      </c>
      <c r="D19" s="1">
        <v>0.96499999999999997</v>
      </c>
      <c r="E19" s="1">
        <v>0.86799999999999999</v>
      </c>
      <c r="F19" s="1">
        <v>0.96199999999999997</v>
      </c>
      <c r="G19" s="1">
        <v>0.79800000000000004</v>
      </c>
      <c r="H19" s="6">
        <v>2.3410000000000002</v>
      </c>
      <c r="L19">
        <v>6</v>
      </c>
      <c r="M19" s="1">
        <v>0.29699999999999999</v>
      </c>
      <c r="N19" s="1">
        <v>0.45700000000000002</v>
      </c>
      <c r="O19" s="1">
        <v>0.35599999999999998</v>
      </c>
      <c r="P19" s="1">
        <v>0.44800000000000001</v>
      </c>
      <c r="Q19" s="1">
        <v>0.30399999999999999</v>
      </c>
      <c r="R19" s="6">
        <v>1</v>
      </c>
    </row>
    <row r="21" spans="1:18" ht="28.5" customHeight="1" x14ac:dyDescent="0.25">
      <c r="A21" s="54" t="s">
        <v>43</v>
      </c>
      <c r="B21" s="54"/>
      <c r="C21" s="47">
        <v>1.325</v>
      </c>
      <c r="D21" s="50">
        <v>1.0069999999999999</v>
      </c>
      <c r="E21" s="47">
        <v>1.349</v>
      </c>
      <c r="F21" s="50">
        <v>1.0640000000000001</v>
      </c>
      <c r="G21" s="47">
        <v>1.0089999999999999</v>
      </c>
      <c r="H21" s="50">
        <v>0.95599999999999996</v>
      </c>
      <c r="K21" s="54" t="s">
        <v>8</v>
      </c>
      <c r="L21" s="54"/>
      <c r="M21" s="47">
        <v>0.75900000000000001</v>
      </c>
      <c r="N21" s="50">
        <v>0.73</v>
      </c>
      <c r="O21" s="47">
        <v>0.84599999999999997</v>
      </c>
      <c r="P21" s="50">
        <v>0.75900000000000001</v>
      </c>
      <c r="Q21" s="47">
        <v>0.58799999999999997</v>
      </c>
      <c r="R21" s="50">
        <v>0.625</v>
      </c>
    </row>
    <row r="22" spans="1:18" x14ac:dyDescent="0.25">
      <c r="A22" s="8" t="s">
        <v>7</v>
      </c>
      <c r="B22" s="7" t="s">
        <v>0</v>
      </c>
      <c r="C22" s="2">
        <v>1</v>
      </c>
      <c r="D22" s="2">
        <v>2</v>
      </c>
      <c r="E22" s="2">
        <v>3</v>
      </c>
      <c r="F22" s="2">
        <v>4</v>
      </c>
      <c r="G22" s="4">
        <v>5</v>
      </c>
      <c r="H22" s="4">
        <v>6</v>
      </c>
      <c r="K22" s="8" t="s">
        <v>7</v>
      </c>
      <c r="L22" s="7" t="s">
        <v>0</v>
      </c>
      <c r="M22" s="2">
        <v>1</v>
      </c>
      <c r="N22" s="2">
        <v>2</v>
      </c>
      <c r="O22" s="2">
        <v>3</v>
      </c>
      <c r="P22" s="2">
        <v>4</v>
      </c>
      <c r="Q22" s="4">
        <v>5</v>
      </c>
      <c r="R22" s="4">
        <v>6</v>
      </c>
    </row>
    <row r="23" spans="1:18" x14ac:dyDescent="0.25">
      <c r="A23" s="47">
        <v>1.325</v>
      </c>
      <c r="B23">
        <v>1</v>
      </c>
      <c r="C23" s="1"/>
      <c r="D23" s="1"/>
      <c r="E23" s="1"/>
      <c r="F23" s="1"/>
      <c r="G23" s="1"/>
      <c r="K23" s="47">
        <v>0.75900000000000001</v>
      </c>
      <c r="L23">
        <v>1</v>
      </c>
      <c r="M23" s="1"/>
      <c r="N23" s="1"/>
      <c r="O23" s="1"/>
      <c r="P23" s="1"/>
      <c r="Q23" s="1"/>
    </row>
    <row r="24" spans="1:18" x14ac:dyDescent="0.25">
      <c r="A24" s="50">
        <v>1.0069999999999999</v>
      </c>
      <c r="B24">
        <v>2</v>
      </c>
      <c r="C24" s="1">
        <f>$A24*C$21*$K$11</f>
        <v>0.7525310999999999</v>
      </c>
      <c r="D24" s="1"/>
      <c r="E24" s="1"/>
      <c r="F24" s="1"/>
      <c r="G24" s="1"/>
      <c r="K24" s="50">
        <v>0.73</v>
      </c>
      <c r="L24">
        <v>2</v>
      </c>
      <c r="M24" s="1">
        <f>$K24*M$21*$F$11</f>
        <v>0.31249547999999994</v>
      </c>
      <c r="N24" s="1"/>
      <c r="O24" s="1"/>
      <c r="P24" s="1"/>
      <c r="Q24" s="1"/>
    </row>
    <row r="25" spans="1:18" x14ac:dyDescent="0.25">
      <c r="A25" s="47">
        <v>1.349</v>
      </c>
      <c r="B25">
        <v>3</v>
      </c>
      <c r="C25" s="1">
        <f>$A25*C$21</f>
        <v>1.7874249999999998</v>
      </c>
      <c r="D25" s="1">
        <f>$A25*D$21*$K$11</f>
        <v>0.76616185199999987</v>
      </c>
      <c r="E25" s="1"/>
      <c r="F25" s="1"/>
      <c r="G25" s="1"/>
      <c r="K25" s="47">
        <v>0.84599999999999997</v>
      </c>
      <c r="L25">
        <v>3</v>
      </c>
      <c r="M25" s="1">
        <f>$K25*M$21</f>
        <v>0.64211399999999996</v>
      </c>
      <c r="N25" s="1">
        <f>$K25*N$21*$F$11</f>
        <v>0.34831511999999998</v>
      </c>
      <c r="O25" s="1"/>
      <c r="P25" s="1"/>
      <c r="Q25" s="1"/>
    </row>
    <row r="26" spans="1:18" x14ac:dyDescent="0.25">
      <c r="A26" s="50">
        <v>1.0640000000000001</v>
      </c>
      <c r="B26">
        <v>4</v>
      </c>
      <c r="C26" s="1">
        <f>$A26*C$21*$K$11</f>
        <v>0.79512719999999992</v>
      </c>
      <c r="D26" s="1">
        <f>$A26*D$21</f>
        <v>1.071448</v>
      </c>
      <c r="E26" s="1">
        <f>$A26*E$21*$K$11</f>
        <v>0.8095295039999999</v>
      </c>
      <c r="F26" s="1"/>
      <c r="G26" s="1"/>
      <c r="K26" s="50">
        <v>0.75900000000000001</v>
      </c>
      <c r="L26">
        <v>4</v>
      </c>
      <c r="M26" s="1">
        <f>$K26*M$21*$F$11</f>
        <v>0.32490968400000003</v>
      </c>
      <c r="N26" s="1">
        <f>$K26*N$21</f>
        <v>0.55406999999999995</v>
      </c>
      <c r="O26" s="1">
        <f>$K26*O$21*$F$11</f>
        <v>0.36215229599999993</v>
      </c>
      <c r="P26" s="1"/>
      <c r="Q26" s="1"/>
    </row>
    <row r="27" spans="1:18" x14ac:dyDescent="0.25">
      <c r="A27" s="47">
        <v>1.0089999999999999</v>
      </c>
      <c r="B27">
        <v>5</v>
      </c>
      <c r="C27" s="1">
        <f>$A27*C$21</f>
        <v>1.3369249999999999</v>
      </c>
      <c r="D27" s="1">
        <f>$A27*D$21*$K$11</f>
        <v>0.57305953199999982</v>
      </c>
      <c r="E27" s="1">
        <f>$A27*E$21</f>
        <v>1.3611409999999999</v>
      </c>
      <c r="F27" s="1">
        <f>$A27*F$21*$K$11</f>
        <v>0.60549686399999991</v>
      </c>
      <c r="G27" s="1"/>
      <c r="K27" s="47">
        <v>0.58799999999999997</v>
      </c>
      <c r="L27">
        <v>5</v>
      </c>
      <c r="M27" s="1">
        <f>$K27*M$21</f>
        <v>0.44629199999999997</v>
      </c>
      <c r="N27" s="1">
        <f>$K27*N$21*$F$11</f>
        <v>0.24209135999999995</v>
      </c>
      <c r="O27" s="1">
        <f>$K27*O$21</f>
        <v>0.49744799999999995</v>
      </c>
      <c r="P27" s="1">
        <f>$K27*P$21*$F$11</f>
        <v>0.25170868799999996</v>
      </c>
      <c r="Q27" s="1"/>
    </row>
    <row r="28" spans="1:18" x14ac:dyDescent="0.25">
      <c r="A28" s="50">
        <v>0.95599999999999996</v>
      </c>
      <c r="B28">
        <v>6</v>
      </c>
      <c r="C28" s="1">
        <f>$A28*C$21*$K$11</f>
        <v>0.71441879999999991</v>
      </c>
      <c r="D28" s="1">
        <f>$A28*D$21</f>
        <v>0.96269199999999988</v>
      </c>
      <c r="E28" s="1">
        <f>$A28*E$21*$K$11</f>
        <v>0.72735921599999998</v>
      </c>
      <c r="F28" s="1">
        <f>$A28*F$21</f>
        <v>1.0171840000000001</v>
      </c>
      <c r="G28" s="1">
        <f>$A28*G$21*$K$11</f>
        <v>0.54403665599999984</v>
      </c>
      <c r="K28" s="50">
        <v>0.625</v>
      </c>
      <c r="L28">
        <v>6</v>
      </c>
      <c r="M28" s="1">
        <f>$K28*M$21*$F$11</f>
        <v>0.26754749999999999</v>
      </c>
      <c r="N28" s="1">
        <f>$K28*N$21</f>
        <v>0.45624999999999999</v>
      </c>
      <c r="O28" s="1">
        <f>$K28*O$21*$F$11</f>
        <v>0.29821499999999995</v>
      </c>
      <c r="P28" s="1">
        <f>$K28*P$21</f>
        <v>0.47437499999999999</v>
      </c>
      <c r="Q28" s="1">
        <f>$K28*Q$21*$F$11</f>
        <v>0.20726999999999998</v>
      </c>
    </row>
    <row r="30" spans="1:18" ht="31.5" customHeight="1" x14ac:dyDescent="0.25">
      <c r="A30" s="54" t="s">
        <v>44</v>
      </c>
      <c r="B30" s="54"/>
      <c r="C30" s="2">
        <v>1</v>
      </c>
      <c r="D30" s="2">
        <v>2</v>
      </c>
      <c r="E30" s="2">
        <v>3</v>
      </c>
      <c r="F30" s="2">
        <v>4</v>
      </c>
      <c r="G30" s="4">
        <v>5</v>
      </c>
      <c r="H30" s="4">
        <v>6</v>
      </c>
      <c r="K30" s="54" t="s">
        <v>9</v>
      </c>
      <c r="L30" s="54"/>
      <c r="M30" s="2">
        <v>1</v>
      </c>
      <c r="N30" s="2">
        <v>2</v>
      </c>
      <c r="O30" s="2">
        <v>3</v>
      </c>
      <c r="P30" s="2">
        <v>4</v>
      </c>
      <c r="Q30" s="4">
        <v>5</v>
      </c>
      <c r="R30" s="4">
        <v>6</v>
      </c>
    </row>
    <row r="31" spans="1:18" x14ac:dyDescent="0.25">
      <c r="B31">
        <v>1</v>
      </c>
      <c r="L31">
        <v>1</v>
      </c>
    </row>
    <row r="32" spans="1:18" x14ac:dyDescent="0.25">
      <c r="B32">
        <v>2</v>
      </c>
      <c r="C32" s="1">
        <f>C15-C24</f>
        <v>-0.17553109999999994</v>
      </c>
      <c r="L32">
        <v>2</v>
      </c>
      <c r="M32" s="1">
        <f>M15-M24</f>
        <v>-7.2495479999999946E-2</v>
      </c>
    </row>
    <row r="33" spans="1:18" x14ac:dyDescent="0.25">
      <c r="B33">
        <v>3</v>
      </c>
      <c r="C33" s="1">
        <f t="shared" ref="C33:D36" si="3">C16-C25</f>
        <v>1.4575000000000227E-2</v>
      </c>
      <c r="D33" s="1">
        <f t="shared" si="3"/>
        <v>-6.9161851999999913E-2</v>
      </c>
      <c r="L33">
        <v>3</v>
      </c>
      <c r="M33" s="1">
        <f>M16-M25</f>
        <v>4.886000000000057E-3</v>
      </c>
      <c r="N33" s="1">
        <f>N16-N25</f>
        <v>-3.1315119999999974E-2</v>
      </c>
    </row>
    <row r="34" spans="1:18" x14ac:dyDescent="0.25">
      <c r="B34">
        <v>4</v>
      </c>
      <c r="C34" s="1">
        <f t="shared" si="3"/>
        <v>-6.1127199999999937E-2</v>
      </c>
      <c r="D34" s="1">
        <f t="shared" si="3"/>
        <v>3.1552000000000024E-2</v>
      </c>
      <c r="E34" s="1">
        <f>E17-E26</f>
        <v>1.4470496000000055E-2</v>
      </c>
      <c r="L34">
        <v>4</v>
      </c>
      <c r="M34" s="1">
        <f>M17-M26</f>
        <v>-2.4909684000000043E-2</v>
      </c>
      <c r="N34" s="1">
        <f>N17-N26</f>
        <v>1.593E-2</v>
      </c>
      <c r="O34" s="1">
        <f>O17-O26</f>
        <v>6.8477040000000655E-3</v>
      </c>
    </row>
    <row r="35" spans="1:18" x14ac:dyDescent="0.25">
      <c r="B35">
        <v>5</v>
      </c>
      <c r="C35" s="1">
        <f t="shared" si="3"/>
        <v>2.1075000000000177E-2</v>
      </c>
      <c r="D35" s="1">
        <f t="shared" si="3"/>
        <v>3.0940468000000165E-2</v>
      </c>
      <c r="E35" s="1">
        <f>E18-E27</f>
        <v>-4.2140999999999984E-2</v>
      </c>
      <c r="F35" s="1">
        <f>F18-F27</f>
        <v>8.9503136000000039E-2</v>
      </c>
      <c r="L35">
        <v>5</v>
      </c>
      <c r="M35" s="1">
        <f>M18-M27</f>
        <v>6.7080000000000473E-3</v>
      </c>
      <c r="N35" s="1">
        <f>N18-N27</f>
        <v>1.2908640000000055E-2</v>
      </c>
      <c r="O35" s="1">
        <f>O18-O27</f>
        <v>-1.5447999999999962E-2</v>
      </c>
      <c r="P35" s="1">
        <f>P18-P27</f>
        <v>3.7291312000000021E-2</v>
      </c>
    </row>
    <row r="36" spans="1:18" x14ac:dyDescent="0.25">
      <c r="B36">
        <v>6</v>
      </c>
      <c r="C36" s="1">
        <f t="shared" si="3"/>
        <v>8.0581200000000131E-2</v>
      </c>
      <c r="D36" s="1">
        <f t="shared" si="3"/>
        <v>2.3080000000000878E-3</v>
      </c>
      <c r="E36" s="1">
        <f>E19-E28</f>
        <v>0.14064078400000002</v>
      </c>
      <c r="F36" s="1">
        <f>F19-F28</f>
        <v>-5.5184000000000122E-2</v>
      </c>
      <c r="G36" s="1">
        <f>G19-G28</f>
        <v>0.2539633440000002</v>
      </c>
      <c r="L36">
        <v>6</v>
      </c>
      <c r="M36" s="1">
        <f>M19-M28</f>
        <v>2.9452499999999993E-2</v>
      </c>
      <c r="N36" s="1">
        <f>N19-N28</f>
        <v>7.5000000000002842E-4</v>
      </c>
      <c r="O36" s="1">
        <f>O19-O28</f>
        <v>5.7785000000000031E-2</v>
      </c>
      <c r="P36" s="1">
        <f>P19-P28</f>
        <v>-2.6374999999999982E-2</v>
      </c>
      <c r="Q36" s="1">
        <f>Q19-Q28</f>
        <v>9.673000000000001E-2</v>
      </c>
    </row>
    <row r="37" spans="1:1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</sheetData>
  <mergeCells count="9">
    <mergeCell ref="A21:B21"/>
    <mergeCell ref="K21:L21"/>
    <mergeCell ref="A30:B30"/>
    <mergeCell ref="K30:L30"/>
    <mergeCell ref="B1:D1"/>
    <mergeCell ref="F1:I1"/>
    <mergeCell ref="K1:N1"/>
    <mergeCell ref="A13:B13"/>
    <mergeCell ref="K13:L13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workbookViewId="0">
      <selection activeCell="C25" sqref="C25:C30"/>
    </sheetView>
  </sheetViews>
  <sheetFormatPr defaultRowHeight="15" x14ac:dyDescent="0.25"/>
  <cols>
    <col min="1" max="1" width="28.28515625" bestFit="1" customWidth="1"/>
    <col min="2" max="2" width="1.5703125" style="34" customWidth="1"/>
    <col min="3" max="4" width="9.5703125" style="1" customWidth="1"/>
    <col min="5" max="5" width="1.5703125" style="34" customWidth="1"/>
    <col min="6" max="7" width="9.5703125" style="1" customWidth="1"/>
  </cols>
  <sheetData>
    <row r="2" spans="1:7" ht="25.5" customHeight="1" x14ac:dyDescent="0.25">
      <c r="A2" s="57" t="s">
        <v>84</v>
      </c>
      <c r="B2" s="35"/>
      <c r="C2" s="56" t="s">
        <v>69</v>
      </c>
      <c r="D2" s="56"/>
      <c r="E2" s="35"/>
      <c r="F2" s="56" t="s">
        <v>12</v>
      </c>
      <c r="G2" s="56"/>
    </row>
    <row r="3" spans="1:7" s="32" customFormat="1" ht="30" x14ac:dyDescent="0.25">
      <c r="A3" s="58"/>
      <c r="B3" s="33"/>
      <c r="C3" s="33" t="s">
        <v>70</v>
      </c>
      <c r="D3" s="33" t="s">
        <v>71</v>
      </c>
      <c r="E3" s="33"/>
      <c r="F3" s="33" t="s">
        <v>70</v>
      </c>
      <c r="G3" s="33" t="s">
        <v>71</v>
      </c>
    </row>
    <row r="4" spans="1:7" x14ac:dyDescent="0.25">
      <c r="A4" t="s">
        <v>72</v>
      </c>
    </row>
    <row r="5" spans="1:7" x14ac:dyDescent="0.25">
      <c r="A5" t="s">
        <v>73</v>
      </c>
      <c r="C5" s="1">
        <v>1.0069999999999999</v>
      </c>
      <c r="D5" s="1">
        <v>5.1999999999999998E-2</v>
      </c>
      <c r="F5" s="1">
        <v>0.73</v>
      </c>
      <c r="G5" s="1">
        <v>3.2000000000000001E-2</v>
      </c>
    </row>
    <row r="6" spans="1:7" x14ac:dyDescent="0.25">
      <c r="A6" t="s">
        <v>74</v>
      </c>
      <c r="C6" s="1">
        <v>1.0640000000000001</v>
      </c>
      <c r="D6" s="1">
        <v>0.05</v>
      </c>
      <c r="F6" s="1">
        <v>0.75900000000000001</v>
      </c>
      <c r="G6" s="1">
        <v>2.9000000000000001E-2</v>
      </c>
    </row>
    <row r="7" spans="1:7" x14ac:dyDescent="0.25">
      <c r="A7" t="s">
        <v>75</v>
      </c>
      <c r="C7" s="1">
        <v>0.95599999999999996</v>
      </c>
      <c r="D7" s="1">
        <v>5.2999999999999999E-2</v>
      </c>
      <c r="F7" s="1">
        <v>0.625</v>
      </c>
      <c r="G7" s="1">
        <v>3.5000000000000003E-2</v>
      </c>
    </row>
    <row r="9" spans="1:7" x14ac:dyDescent="0.25">
      <c r="A9" t="s">
        <v>76</v>
      </c>
    </row>
    <row r="10" spans="1:7" x14ac:dyDescent="0.25">
      <c r="A10" t="s">
        <v>77</v>
      </c>
      <c r="C10" s="1">
        <v>1.325</v>
      </c>
      <c r="D10" s="1">
        <v>4.8000000000000001E-2</v>
      </c>
      <c r="F10" s="1">
        <v>0.75900000000000001</v>
      </c>
      <c r="G10" s="1">
        <v>2.1999999999999999E-2</v>
      </c>
    </row>
    <row r="11" spans="1:7" x14ac:dyDescent="0.25">
      <c r="A11" t="s">
        <v>78</v>
      </c>
      <c r="C11" s="1">
        <v>1.349</v>
      </c>
      <c r="D11" s="1">
        <v>4.3999999999999997E-2</v>
      </c>
      <c r="F11" s="1">
        <v>0.84599999999999997</v>
      </c>
      <c r="G11" s="1">
        <v>2.1000000000000001E-2</v>
      </c>
    </row>
    <row r="12" spans="1:7" x14ac:dyDescent="0.25">
      <c r="A12" t="s">
        <v>79</v>
      </c>
      <c r="C12" s="1">
        <v>1.0089999999999999</v>
      </c>
      <c r="D12" s="1">
        <v>5.5E-2</v>
      </c>
      <c r="F12" s="1">
        <v>0.58799999999999997</v>
      </c>
      <c r="G12" s="1">
        <v>0.03</v>
      </c>
    </row>
    <row r="14" spans="1:7" x14ac:dyDescent="0.25">
      <c r="A14" t="s">
        <v>80</v>
      </c>
      <c r="C14" s="1">
        <v>0.56399999999999995</v>
      </c>
      <c r="D14" s="1">
        <v>4.1000000000000002E-2</v>
      </c>
      <c r="F14" s="1">
        <v>0.56399999999999995</v>
      </c>
      <c r="G14" s="1">
        <v>4.1000000000000002E-2</v>
      </c>
    </row>
    <row r="16" spans="1:7" x14ac:dyDescent="0.25">
      <c r="A16" t="s">
        <v>81</v>
      </c>
    </row>
    <row r="17" spans="1:7" x14ac:dyDescent="0.25">
      <c r="A17" t="s">
        <v>77</v>
      </c>
      <c r="C17" s="1">
        <v>4.5469999999999997</v>
      </c>
      <c r="D17" s="1">
        <v>5.2999999999999999E-2</v>
      </c>
      <c r="F17" s="1">
        <v>2.6040000000000001</v>
      </c>
      <c r="G17" s="1">
        <v>5.7000000000000002E-2</v>
      </c>
    </row>
    <row r="18" spans="1:7" x14ac:dyDescent="0.25">
      <c r="A18" t="s">
        <v>73</v>
      </c>
      <c r="C18" s="1">
        <v>5.2889999999999997</v>
      </c>
      <c r="D18" s="1">
        <v>4.2000000000000003E-2</v>
      </c>
      <c r="F18" s="1">
        <v>3.8340000000000001</v>
      </c>
      <c r="G18" s="1">
        <v>0.111</v>
      </c>
    </row>
    <row r="19" spans="1:7" x14ac:dyDescent="0.25">
      <c r="A19" t="s">
        <v>78</v>
      </c>
      <c r="C19" s="1">
        <v>4.8959999999999999</v>
      </c>
      <c r="D19" s="1">
        <v>4.8000000000000001E-2</v>
      </c>
      <c r="F19" s="1">
        <v>3.07</v>
      </c>
      <c r="G19" s="1">
        <v>7.1999999999999995E-2</v>
      </c>
    </row>
    <row r="20" spans="1:7" x14ac:dyDescent="0.25">
      <c r="A20" t="s">
        <v>74</v>
      </c>
      <c r="C20" s="1">
        <v>5.359</v>
      </c>
      <c r="D20" s="1">
        <v>4.2000000000000003E-2</v>
      </c>
      <c r="F20" s="1">
        <v>3.8210000000000002</v>
      </c>
      <c r="G20" s="1">
        <v>0.111</v>
      </c>
    </row>
    <row r="21" spans="1:7" x14ac:dyDescent="0.25">
      <c r="A21" t="s">
        <v>79</v>
      </c>
      <c r="C21" s="1">
        <v>4.8600000000000003</v>
      </c>
      <c r="D21" s="1">
        <v>5.1999999999999998E-2</v>
      </c>
      <c r="F21" s="1">
        <v>2.8319999999999999</v>
      </c>
      <c r="G21" s="1">
        <v>6.6000000000000003E-2</v>
      </c>
    </row>
    <row r="22" spans="1:7" x14ac:dyDescent="0.25">
      <c r="A22" t="s">
        <v>75</v>
      </c>
      <c r="C22" s="1">
        <v>5.3209999999999997</v>
      </c>
      <c r="D22" s="1">
        <v>4.5999999999999999E-2</v>
      </c>
      <c r="F22" s="1">
        <v>3.4780000000000002</v>
      </c>
      <c r="G22" s="1">
        <v>0.10100000000000001</v>
      </c>
    </row>
    <row r="24" spans="1:7" x14ac:dyDescent="0.25">
      <c r="A24" t="s">
        <v>82</v>
      </c>
    </row>
    <row r="25" spans="1:7" x14ac:dyDescent="0.25">
      <c r="A25" t="s">
        <v>77</v>
      </c>
      <c r="C25" s="1">
        <v>1.294</v>
      </c>
      <c r="D25" s="1">
        <v>0.10299999999999999</v>
      </c>
      <c r="F25" s="1">
        <v>0.42499999999999999</v>
      </c>
      <c r="G25" s="1">
        <v>3.4000000000000002E-2</v>
      </c>
    </row>
    <row r="26" spans="1:7" x14ac:dyDescent="0.25">
      <c r="A26" t="s">
        <v>73</v>
      </c>
      <c r="C26" s="1">
        <v>0.88800000000000001</v>
      </c>
      <c r="D26" s="1">
        <v>9.7000000000000003E-2</v>
      </c>
      <c r="F26" s="1">
        <v>0.46700000000000003</v>
      </c>
      <c r="G26" s="1">
        <v>4.7E-2</v>
      </c>
    </row>
    <row r="27" spans="1:7" x14ac:dyDescent="0.25">
      <c r="A27" t="s">
        <v>78</v>
      </c>
      <c r="C27" s="1">
        <v>0.72399999999999998</v>
      </c>
      <c r="D27" s="1">
        <v>9.1999999999999998E-2</v>
      </c>
      <c r="F27" s="1">
        <v>0.28499999999999998</v>
      </c>
      <c r="G27" s="1">
        <v>3.5999999999999997E-2</v>
      </c>
    </row>
    <row r="28" spans="1:7" x14ac:dyDescent="0.25">
      <c r="A28" t="s">
        <v>74</v>
      </c>
      <c r="C28" s="1">
        <v>0.83499999999999996</v>
      </c>
      <c r="D28" s="1">
        <v>9.2999999999999999E-2</v>
      </c>
      <c r="F28" s="1">
        <v>0.42499999999999999</v>
      </c>
      <c r="G28" s="1">
        <v>4.3999999999999997E-2</v>
      </c>
    </row>
    <row r="29" spans="1:7" x14ac:dyDescent="0.25">
      <c r="A29" t="s">
        <v>79</v>
      </c>
      <c r="C29" s="1">
        <v>1.9259999999999999</v>
      </c>
      <c r="D29" s="1">
        <v>0.11899999999999999</v>
      </c>
      <c r="F29" s="1">
        <v>0.65400000000000003</v>
      </c>
      <c r="G29" s="1">
        <v>3.5000000000000003E-2</v>
      </c>
    </row>
    <row r="30" spans="1:7" x14ac:dyDescent="0.25">
      <c r="A30" t="s">
        <v>75</v>
      </c>
      <c r="C30" s="1">
        <v>1.4279999999999999</v>
      </c>
      <c r="D30" s="1">
        <v>0.13400000000000001</v>
      </c>
      <c r="F30" s="1">
        <v>0.61</v>
      </c>
      <c r="G30" s="1">
        <v>4.2999999999999997E-2</v>
      </c>
    </row>
    <row r="32" spans="1:7" x14ac:dyDescent="0.25">
      <c r="A32" t="s">
        <v>83</v>
      </c>
    </row>
    <row r="33" spans="1:7" x14ac:dyDescent="0.25">
      <c r="A33" t="s">
        <v>77</v>
      </c>
      <c r="F33" s="1">
        <v>0.57499999999999996</v>
      </c>
      <c r="G33" s="1">
        <v>3.4000000000000002E-2</v>
      </c>
    </row>
    <row r="34" spans="1:7" x14ac:dyDescent="0.25">
      <c r="A34" t="s">
        <v>73</v>
      </c>
      <c r="F34" s="1">
        <v>0.53300000000000003</v>
      </c>
      <c r="G34" s="1">
        <v>4.7E-2</v>
      </c>
    </row>
    <row r="35" spans="1:7" x14ac:dyDescent="0.25">
      <c r="A35" t="s">
        <v>78</v>
      </c>
      <c r="F35" s="1">
        <v>0.71499999999999997</v>
      </c>
      <c r="G35" s="1">
        <v>3.5999999999999997E-2</v>
      </c>
    </row>
    <row r="36" spans="1:7" x14ac:dyDescent="0.25">
      <c r="A36" t="s">
        <v>74</v>
      </c>
      <c r="F36" s="1">
        <v>0.57499999999999996</v>
      </c>
      <c r="G36" s="1">
        <v>4.3999999999999997E-2</v>
      </c>
    </row>
    <row r="37" spans="1:7" x14ac:dyDescent="0.25">
      <c r="A37" t="s">
        <v>79</v>
      </c>
      <c r="F37" s="1">
        <v>0.34599999999999997</v>
      </c>
      <c r="G37" s="1">
        <v>3.5000000000000003E-2</v>
      </c>
    </row>
    <row r="38" spans="1:7" x14ac:dyDescent="0.25">
      <c r="A38" t="s">
        <v>75</v>
      </c>
      <c r="F38" s="1">
        <v>0.39</v>
      </c>
      <c r="G38" s="1">
        <v>4.2999999999999997E-2</v>
      </c>
    </row>
    <row r="39" spans="1:7" x14ac:dyDescent="0.25">
      <c r="A39" s="12"/>
      <c r="B39" s="13"/>
      <c r="C39" s="13"/>
      <c r="D39" s="13"/>
      <c r="E39" s="13"/>
      <c r="F39" s="13"/>
      <c r="G39" s="13"/>
    </row>
  </sheetData>
  <mergeCells count="3">
    <mergeCell ref="C2:D2"/>
    <mergeCell ref="F2:G2"/>
    <mergeCell ref="A2:A3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115" zoomScaleNormal="115" workbookViewId="0">
      <selection activeCell="K7" sqref="E5:K7"/>
    </sheetView>
  </sheetViews>
  <sheetFormatPr defaultRowHeight="15" x14ac:dyDescent="0.25"/>
  <cols>
    <col min="1" max="1" width="6.42578125" customWidth="1"/>
    <col min="4" max="4" width="4.28515625" customWidth="1"/>
    <col min="5" max="11" width="6.42578125" customWidth="1"/>
  </cols>
  <sheetData>
    <row r="1" spans="1:11" x14ac:dyDescent="0.25">
      <c r="A1" s="5" t="s">
        <v>32</v>
      </c>
    </row>
    <row r="2" spans="1:11" x14ac:dyDescent="0.25">
      <c r="A2" s="5"/>
    </row>
    <row r="3" spans="1:11" x14ac:dyDescent="0.25">
      <c r="A3" s="5" t="s">
        <v>33</v>
      </c>
      <c r="E3" s="59" t="s">
        <v>41</v>
      </c>
      <c r="F3" s="59"/>
      <c r="G3" s="59"/>
      <c r="H3" s="59"/>
      <c r="I3" s="59"/>
      <c r="J3" s="59"/>
      <c r="K3" s="59"/>
    </row>
    <row r="4" spans="1:11" x14ac:dyDescent="0.25">
      <c r="A4" s="3" t="s">
        <v>0</v>
      </c>
      <c r="B4" s="3" t="s">
        <v>15</v>
      </c>
      <c r="C4" s="3" t="s">
        <v>16</v>
      </c>
      <c r="D4" s="3"/>
      <c r="E4" s="16">
        <v>-3</v>
      </c>
      <c r="F4" s="16">
        <v>-2</v>
      </c>
      <c r="G4" s="16">
        <v>-1</v>
      </c>
      <c r="H4" s="16">
        <v>0</v>
      </c>
      <c r="I4" s="16">
        <v>1</v>
      </c>
      <c r="J4" s="16">
        <v>2</v>
      </c>
      <c r="K4" s="16">
        <v>3</v>
      </c>
    </row>
    <row r="5" spans="1:11" x14ac:dyDescent="0.25">
      <c r="A5">
        <v>2</v>
      </c>
      <c r="B5" s="1">
        <v>5.2889999999999997</v>
      </c>
      <c r="C5" s="1">
        <v>1.0069999999999999</v>
      </c>
      <c r="E5" s="52">
        <f>$B5 + ($C5*E$4)</f>
        <v>2.2679999999999998</v>
      </c>
      <c r="F5" s="52">
        <f t="shared" ref="F5:K7" si="0">$B5 + ($C5*F$4)</f>
        <v>3.2749999999999999</v>
      </c>
      <c r="G5" s="52">
        <f t="shared" si="0"/>
        <v>4.282</v>
      </c>
      <c r="H5" s="52">
        <f t="shared" si="0"/>
        <v>5.2889999999999997</v>
      </c>
      <c r="I5" s="52">
        <f t="shared" si="0"/>
        <v>6.2959999999999994</v>
      </c>
      <c r="J5" s="52">
        <f t="shared" si="0"/>
        <v>7.302999999999999</v>
      </c>
      <c r="K5" s="52">
        <f t="shared" si="0"/>
        <v>8.3099999999999987</v>
      </c>
    </row>
    <row r="6" spans="1:11" x14ac:dyDescent="0.25">
      <c r="A6">
        <v>4</v>
      </c>
      <c r="B6" s="1">
        <v>5.359</v>
      </c>
      <c r="C6" s="1">
        <v>1.0640000000000001</v>
      </c>
      <c r="E6" s="52">
        <f>$B6 + ($C6*E$4)</f>
        <v>2.1669999999999998</v>
      </c>
      <c r="F6" s="52">
        <f t="shared" si="0"/>
        <v>3.2309999999999999</v>
      </c>
      <c r="G6" s="52">
        <f t="shared" si="0"/>
        <v>4.2949999999999999</v>
      </c>
      <c r="H6" s="52">
        <f t="shared" si="0"/>
        <v>5.359</v>
      </c>
      <c r="I6" s="52">
        <f t="shared" si="0"/>
        <v>6.423</v>
      </c>
      <c r="J6" s="52">
        <f t="shared" si="0"/>
        <v>7.4870000000000001</v>
      </c>
      <c r="K6" s="52">
        <f t="shared" si="0"/>
        <v>8.5510000000000002</v>
      </c>
    </row>
    <row r="7" spans="1:11" x14ac:dyDescent="0.25">
      <c r="A7">
        <v>6</v>
      </c>
      <c r="B7" s="1">
        <v>5.3209999999999997</v>
      </c>
      <c r="C7" s="1">
        <v>0.95599999999999996</v>
      </c>
      <c r="E7" s="52">
        <f>$B7 + ($C7*E$4)</f>
        <v>2.4529999999999998</v>
      </c>
      <c r="F7" s="52">
        <f t="shared" si="0"/>
        <v>3.4089999999999998</v>
      </c>
      <c r="G7" s="52">
        <f t="shared" si="0"/>
        <v>4.3650000000000002</v>
      </c>
      <c r="H7" s="52">
        <f t="shared" si="0"/>
        <v>5.3209999999999997</v>
      </c>
      <c r="I7" s="52">
        <f t="shared" si="0"/>
        <v>6.2769999999999992</v>
      </c>
      <c r="J7" s="52">
        <f t="shared" si="0"/>
        <v>7.2329999999999997</v>
      </c>
      <c r="K7" s="52">
        <f t="shared" si="0"/>
        <v>8.1890000000000001</v>
      </c>
    </row>
    <row r="8" spans="1:11" x14ac:dyDescent="0.25">
      <c r="B8" s="1"/>
      <c r="C8" s="1"/>
    </row>
    <row r="9" spans="1:11" x14ac:dyDescent="0.25">
      <c r="A9" s="5" t="s">
        <v>34</v>
      </c>
      <c r="E9" s="59" t="s">
        <v>41</v>
      </c>
      <c r="F9" s="59"/>
      <c r="G9" s="59"/>
      <c r="H9" s="59"/>
      <c r="I9" s="59"/>
      <c r="J9" s="59"/>
      <c r="K9" s="59"/>
    </row>
    <row r="10" spans="1:11" x14ac:dyDescent="0.25">
      <c r="A10" s="3" t="s">
        <v>0</v>
      </c>
      <c r="B10" s="3" t="s">
        <v>15</v>
      </c>
      <c r="C10" s="3" t="s">
        <v>16</v>
      </c>
      <c r="E10" s="16">
        <v>-3</v>
      </c>
      <c r="F10" s="16">
        <v>-2</v>
      </c>
      <c r="G10" s="16">
        <v>-1</v>
      </c>
      <c r="H10" s="16">
        <v>0</v>
      </c>
      <c r="I10" s="16">
        <v>1</v>
      </c>
      <c r="J10" s="16">
        <v>2</v>
      </c>
      <c r="K10" s="16">
        <v>3</v>
      </c>
    </row>
    <row r="11" spans="1:11" x14ac:dyDescent="0.25">
      <c r="A11" s="15" t="s">
        <v>21</v>
      </c>
      <c r="B11" s="1">
        <v>4.5469999999999997</v>
      </c>
      <c r="C11" s="1">
        <v>1.325</v>
      </c>
      <c r="E11" s="1">
        <f>$B11 + ($C11*E$4)</f>
        <v>0.57200000000000006</v>
      </c>
      <c r="F11" s="1">
        <f t="shared" ref="F11:K13" si="1">$B11 + ($C11*F$4)</f>
        <v>1.8969999999999998</v>
      </c>
      <c r="G11" s="1">
        <f t="shared" si="1"/>
        <v>3.2219999999999995</v>
      </c>
      <c r="H11" s="1">
        <f t="shared" si="1"/>
        <v>4.5469999999999997</v>
      </c>
      <c r="I11" s="1">
        <f t="shared" si="1"/>
        <v>5.8719999999999999</v>
      </c>
      <c r="J11" s="1">
        <f t="shared" si="1"/>
        <v>7.1969999999999992</v>
      </c>
      <c r="K11" s="1">
        <f t="shared" si="1"/>
        <v>8.5219999999999985</v>
      </c>
    </row>
    <row r="12" spans="1:11" x14ac:dyDescent="0.25">
      <c r="A12" s="15" t="s">
        <v>22</v>
      </c>
      <c r="B12" s="1">
        <v>4.8959999999999999</v>
      </c>
      <c r="C12" s="1">
        <v>1.349</v>
      </c>
      <c r="E12" s="1">
        <f>$B12 + ($C12*E$4)</f>
        <v>0.8490000000000002</v>
      </c>
      <c r="F12" s="1">
        <f t="shared" si="1"/>
        <v>2.198</v>
      </c>
      <c r="G12" s="1">
        <f t="shared" si="1"/>
        <v>3.5469999999999997</v>
      </c>
      <c r="H12" s="1">
        <f t="shared" si="1"/>
        <v>4.8959999999999999</v>
      </c>
      <c r="I12" s="1">
        <f t="shared" si="1"/>
        <v>6.2450000000000001</v>
      </c>
      <c r="J12" s="1">
        <f t="shared" si="1"/>
        <v>7.5939999999999994</v>
      </c>
      <c r="K12" s="1">
        <f t="shared" si="1"/>
        <v>8.9429999999999996</v>
      </c>
    </row>
    <row r="13" spans="1:11" x14ac:dyDescent="0.25">
      <c r="A13" s="15" t="s">
        <v>23</v>
      </c>
      <c r="B13" s="1">
        <v>4.8600000000000003</v>
      </c>
      <c r="C13" s="1">
        <v>1.0089999999999999</v>
      </c>
      <c r="E13" s="1">
        <f>$B13 + ($C13*E$4)</f>
        <v>1.8330000000000006</v>
      </c>
      <c r="F13" s="1">
        <f t="shared" si="1"/>
        <v>2.8420000000000005</v>
      </c>
      <c r="G13" s="1">
        <f t="shared" si="1"/>
        <v>3.8510000000000004</v>
      </c>
      <c r="H13" s="1">
        <f t="shared" si="1"/>
        <v>4.8600000000000003</v>
      </c>
      <c r="I13" s="1">
        <f t="shared" si="1"/>
        <v>5.8689999999999998</v>
      </c>
      <c r="J13" s="1">
        <f t="shared" si="1"/>
        <v>6.8780000000000001</v>
      </c>
      <c r="K13" s="1">
        <f t="shared" si="1"/>
        <v>7.8870000000000005</v>
      </c>
    </row>
    <row r="14" spans="1:11" x14ac:dyDescent="0.25">
      <c r="A14" s="15"/>
      <c r="B14" s="1"/>
      <c r="C14" s="1"/>
    </row>
    <row r="15" spans="1:11" x14ac:dyDescent="0.25">
      <c r="A15" s="15"/>
      <c r="B15" s="1"/>
      <c r="C15" s="1"/>
    </row>
    <row r="16" spans="1:11" x14ac:dyDescent="0.25">
      <c r="A16" s="15"/>
      <c r="B16" s="1"/>
      <c r="C16" s="1"/>
    </row>
    <row r="17" spans="1:3" x14ac:dyDescent="0.25">
      <c r="A17" s="15"/>
      <c r="B17" s="1"/>
      <c r="C17" s="1"/>
    </row>
  </sheetData>
  <mergeCells count="2">
    <mergeCell ref="E3:K3"/>
    <mergeCell ref="E9:K9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H11" sqref="H11"/>
    </sheetView>
  </sheetViews>
  <sheetFormatPr defaultRowHeight="15" x14ac:dyDescent="0.25"/>
  <cols>
    <col min="4" max="4" width="8.85546875" bestFit="1" customWidth="1"/>
    <col min="5" max="5" width="2.140625" customWidth="1"/>
  </cols>
  <sheetData>
    <row r="1" spans="1:9" x14ac:dyDescent="0.25">
      <c r="A1" s="59" t="s">
        <v>31</v>
      </c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3" t="s">
        <v>30</v>
      </c>
      <c r="B2" s="53"/>
      <c r="C2" s="53"/>
      <c r="D2" s="53"/>
      <c r="E2" s="53"/>
      <c r="F2" s="53"/>
      <c r="G2" s="53"/>
      <c r="H2" s="53"/>
      <c r="I2" s="53"/>
    </row>
    <row r="3" spans="1:9" x14ac:dyDescent="0.25">
      <c r="A3" s="5"/>
    </row>
    <row r="4" spans="1:9" x14ac:dyDescent="0.25">
      <c r="B4" s="53" t="s">
        <v>69</v>
      </c>
      <c r="C4" s="53"/>
      <c r="D4" s="53"/>
      <c r="G4" s="53" t="s">
        <v>69</v>
      </c>
      <c r="H4" s="53"/>
      <c r="I4" s="53"/>
    </row>
    <row r="5" spans="1:9" x14ac:dyDescent="0.25">
      <c r="A5" s="3" t="s">
        <v>0</v>
      </c>
      <c r="B5" s="3" t="s">
        <v>16</v>
      </c>
      <c r="C5" s="3" t="s">
        <v>10</v>
      </c>
      <c r="D5" s="3" t="s">
        <v>29</v>
      </c>
      <c r="F5" s="3" t="s">
        <v>0</v>
      </c>
      <c r="G5" s="3" t="s">
        <v>16</v>
      </c>
      <c r="H5" s="3" t="s">
        <v>10</v>
      </c>
      <c r="I5" s="3" t="s">
        <v>29</v>
      </c>
    </row>
    <row r="6" spans="1:9" x14ac:dyDescent="0.25">
      <c r="D6" s="1"/>
      <c r="F6" s="15" t="s">
        <v>21</v>
      </c>
      <c r="G6" s="1">
        <v>1.325</v>
      </c>
      <c r="H6" s="1">
        <v>1.294</v>
      </c>
      <c r="I6" s="1"/>
    </row>
    <row r="7" spans="1:9" x14ac:dyDescent="0.25">
      <c r="A7" s="15">
        <v>2</v>
      </c>
      <c r="B7" s="1">
        <v>1.0069999999999999</v>
      </c>
      <c r="C7" s="1">
        <v>0.88800000000000001</v>
      </c>
      <c r="D7" s="1"/>
      <c r="F7" s="15"/>
      <c r="G7" s="1"/>
      <c r="H7" s="1"/>
      <c r="I7" s="1"/>
    </row>
    <row r="8" spans="1:9" x14ac:dyDescent="0.25">
      <c r="D8" s="1"/>
      <c r="F8" s="15" t="s">
        <v>22</v>
      </c>
      <c r="G8" s="1">
        <v>1.349</v>
      </c>
      <c r="H8" s="1">
        <v>0.72399999999999998</v>
      </c>
      <c r="I8" s="1"/>
    </row>
    <row r="9" spans="1:9" x14ac:dyDescent="0.25">
      <c r="A9" s="15">
        <v>4</v>
      </c>
      <c r="B9" s="1">
        <v>1.0640000000000001</v>
      </c>
      <c r="C9" s="1">
        <v>0.83499999999999996</v>
      </c>
      <c r="D9" s="1"/>
      <c r="I9" s="1"/>
    </row>
    <row r="10" spans="1:9" x14ac:dyDescent="0.25">
      <c r="A10" s="15"/>
      <c r="B10" s="1"/>
      <c r="C10" s="1"/>
      <c r="D10" s="1"/>
      <c r="F10" s="15" t="s">
        <v>23</v>
      </c>
      <c r="G10" s="1">
        <v>1.0089999999999999</v>
      </c>
      <c r="H10" s="1">
        <v>1.9259999999999999</v>
      </c>
      <c r="I10" s="1"/>
    </row>
    <row r="11" spans="1:9" x14ac:dyDescent="0.25">
      <c r="A11" s="15">
        <v>6</v>
      </c>
      <c r="B11" s="1">
        <v>0.95599999999999996</v>
      </c>
      <c r="C11" s="1">
        <v>1.4279999999999999</v>
      </c>
      <c r="D11" s="1"/>
    </row>
    <row r="12" spans="1:9" x14ac:dyDescent="0.25">
      <c r="A12" s="15"/>
      <c r="F12" s="15"/>
    </row>
    <row r="13" spans="1:9" x14ac:dyDescent="0.25">
      <c r="A13" s="5" t="s">
        <v>14</v>
      </c>
      <c r="B13" s="1">
        <f>SUM(B6:B11)</f>
        <v>3.0269999999999997</v>
      </c>
      <c r="C13" s="1">
        <f>SUM(C6:C11)</f>
        <v>3.1509999999999998</v>
      </c>
      <c r="D13" s="1">
        <f>SUM(D6:D11)</f>
        <v>0</v>
      </c>
      <c r="F13" s="5" t="s">
        <v>14</v>
      </c>
      <c r="G13" s="1">
        <f>SUM(G6:G11)</f>
        <v>3.6829999999999998</v>
      </c>
      <c r="H13" s="1">
        <f>SUM(H6:H11)</f>
        <v>3.944</v>
      </c>
      <c r="I13" s="1">
        <f>SUM(I6:I11)</f>
        <v>0</v>
      </c>
    </row>
    <row r="14" spans="1:9" x14ac:dyDescent="0.25">
      <c r="A14" s="5" t="s">
        <v>13</v>
      </c>
      <c r="B14" s="1">
        <f>(B13*B13) / ((B13*B13) + C13 + 2*D13)</f>
        <v>0.74410676083581184</v>
      </c>
      <c r="D14" s="1"/>
      <c r="F14" s="5" t="s">
        <v>13</v>
      </c>
      <c r="G14" s="1">
        <f>(G13*G13) / ((G13*G13) + H13 + 2*I13)</f>
        <v>0.77473784288295811</v>
      </c>
      <c r="I14" s="1"/>
    </row>
  </sheetData>
  <mergeCells count="4">
    <mergeCell ref="B4:D4"/>
    <mergeCell ref="G4:I4"/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zoomScaleNormal="100" workbookViewId="0">
      <selection activeCell="C6" sqref="C6"/>
    </sheetView>
  </sheetViews>
  <sheetFormatPr defaultColWidth="9" defaultRowHeight="15" x14ac:dyDescent="0.25"/>
  <cols>
    <col min="1" max="1" width="33.42578125" style="25" bestFit="1" customWidth="1"/>
    <col min="2" max="2" width="5.7109375" style="41" bestFit="1" customWidth="1"/>
    <col min="3" max="3" width="12.28515625" style="41" customWidth="1"/>
    <col min="4" max="4" width="10.140625" style="42" bestFit="1" customWidth="1"/>
    <col min="5" max="5" width="11.140625" style="42" bestFit="1" customWidth="1"/>
    <col min="6" max="6" width="10.140625" style="41" bestFit="1" customWidth="1"/>
    <col min="7" max="7" width="10.140625" style="43" customWidth="1"/>
    <col min="8" max="8" width="5.85546875" style="44" bestFit="1" customWidth="1"/>
    <col min="9" max="9" width="8.5703125" style="44" bestFit="1" customWidth="1"/>
    <col min="10" max="10" width="8.42578125" style="44" bestFit="1" customWidth="1"/>
    <col min="11" max="11" width="8.85546875" style="44" bestFit="1" customWidth="1"/>
    <col min="12" max="12" width="7.28515625" style="44" bestFit="1" customWidth="1"/>
    <col min="13" max="16384" width="9" style="31"/>
  </cols>
  <sheetData>
    <row r="1" spans="1:12" ht="21.4" customHeight="1" x14ac:dyDescent="0.25">
      <c r="A1" s="60" t="s">
        <v>51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60" x14ac:dyDescent="0.25">
      <c r="A2" s="21" t="s">
        <v>24</v>
      </c>
      <c r="B2" s="36" t="s">
        <v>52</v>
      </c>
      <c r="C2" s="36" t="s">
        <v>63</v>
      </c>
      <c r="D2" s="29" t="s">
        <v>53</v>
      </c>
      <c r="E2" s="29" t="s">
        <v>54</v>
      </c>
      <c r="F2" s="36" t="s">
        <v>55</v>
      </c>
      <c r="G2" s="21" t="s">
        <v>56</v>
      </c>
      <c r="H2" s="37" t="s">
        <v>57</v>
      </c>
      <c r="I2" s="37" t="s">
        <v>58</v>
      </c>
      <c r="J2" s="37" t="s">
        <v>59</v>
      </c>
      <c r="K2" s="37" t="s">
        <v>60</v>
      </c>
      <c r="L2" s="37" t="s">
        <v>61</v>
      </c>
    </row>
    <row r="3" spans="1:12" x14ac:dyDescent="0.25">
      <c r="A3" s="38"/>
      <c r="B3" s="39"/>
      <c r="C3" s="39"/>
      <c r="D3" s="30"/>
      <c r="E3" s="30"/>
      <c r="F3" s="39"/>
      <c r="G3" s="23"/>
      <c r="H3" s="40"/>
      <c r="I3" s="40"/>
      <c r="J3" s="40"/>
      <c r="K3" s="40"/>
      <c r="L3" s="40"/>
    </row>
    <row r="4" spans="1:12" x14ac:dyDescent="0.25">
      <c r="A4" s="25" t="s">
        <v>27</v>
      </c>
      <c r="B4" s="41">
        <v>6</v>
      </c>
      <c r="C4" s="41">
        <v>18</v>
      </c>
      <c r="D4" s="42">
        <v>307.80500000000001</v>
      </c>
      <c r="E4" s="42">
        <v>1.39</v>
      </c>
      <c r="F4" s="41">
        <v>9</v>
      </c>
      <c r="G4" s="43" t="s">
        <v>62</v>
      </c>
      <c r="H4" s="44">
        <v>0.73199999999999998</v>
      </c>
      <c r="I4" s="44">
        <v>0.17299999999999999</v>
      </c>
      <c r="J4" s="44">
        <v>0.157</v>
      </c>
      <c r="K4" s="44">
        <v>0.19</v>
      </c>
      <c r="L4" s="44" t="s">
        <v>62</v>
      </c>
    </row>
    <row r="5" spans="1:12" x14ac:dyDescent="0.25">
      <c r="A5" s="25" t="s">
        <v>64</v>
      </c>
      <c r="B5" s="41">
        <v>6</v>
      </c>
      <c r="C5" s="41">
        <v>19</v>
      </c>
      <c r="D5" s="42">
        <v>24.923999999999999</v>
      </c>
      <c r="E5" s="42">
        <v>1.421</v>
      </c>
      <c r="F5" s="41">
        <v>8</v>
      </c>
      <c r="G5" s="43" t="s">
        <v>62</v>
      </c>
      <c r="H5" s="44">
        <v>0.98499999999999999</v>
      </c>
      <c r="I5" s="44">
        <v>4.3999999999999997E-2</v>
      </c>
      <c r="J5" s="44">
        <v>2.5000000000000001E-2</v>
      </c>
      <c r="K5" s="44">
        <v>6.4000000000000001E-2</v>
      </c>
      <c r="L5" s="44">
        <v>0.66700000000000004</v>
      </c>
    </row>
    <row r="6" spans="1:12" x14ac:dyDescent="0.25">
      <c r="A6" s="25" t="s">
        <v>67</v>
      </c>
      <c r="B6" s="41">
        <v>6</v>
      </c>
      <c r="C6" s="41">
        <v>17</v>
      </c>
      <c r="D6" s="42">
        <v>52.536000000000001</v>
      </c>
      <c r="E6" s="42">
        <v>1.339</v>
      </c>
      <c r="F6" s="41">
        <v>10</v>
      </c>
      <c r="G6" s="43" t="s">
        <v>62</v>
      </c>
      <c r="H6" s="44">
        <v>0.96199999999999997</v>
      </c>
      <c r="I6" s="44">
        <v>6.2E-2</v>
      </c>
      <c r="J6" s="44">
        <v>4.5999999999999999E-2</v>
      </c>
      <c r="K6" s="44">
        <v>7.9000000000000001E-2</v>
      </c>
      <c r="L6" s="44">
        <v>0.10199999999999999</v>
      </c>
    </row>
    <row r="7" spans="1:12" x14ac:dyDescent="0.25">
      <c r="A7" s="25" t="s">
        <v>66</v>
      </c>
      <c r="B7" s="41">
        <v>6</v>
      </c>
      <c r="C7" s="41">
        <v>17</v>
      </c>
      <c r="D7" s="42">
        <v>27.864000000000001</v>
      </c>
      <c r="E7" s="42">
        <v>1.3879999999999999</v>
      </c>
      <c r="F7" s="41">
        <v>10</v>
      </c>
      <c r="G7" s="43" t="s">
        <v>62</v>
      </c>
      <c r="H7" s="44">
        <v>0.98399999999999999</v>
      </c>
      <c r="I7" s="44">
        <v>0.04</v>
      </c>
      <c r="J7" s="44">
        <v>2.3E-2</v>
      </c>
      <c r="K7" s="44">
        <v>5.8000000000000003E-2</v>
      </c>
      <c r="L7" s="44">
        <v>0.79700000000000004</v>
      </c>
    </row>
    <row r="8" spans="1:12" x14ac:dyDescent="0.25">
      <c r="A8" s="25" t="s">
        <v>65</v>
      </c>
      <c r="B8" s="41">
        <v>6</v>
      </c>
      <c r="C8" s="41">
        <v>15</v>
      </c>
      <c r="D8" s="42">
        <v>53.191000000000003</v>
      </c>
      <c r="E8" s="42">
        <v>1.486</v>
      </c>
      <c r="F8" s="41">
        <v>12</v>
      </c>
      <c r="G8" s="43" t="s">
        <v>62</v>
      </c>
      <c r="H8" s="44">
        <v>0.96299999999999997</v>
      </c>
      <c r="I8" s="44">
        <v>5.6000000000000001E-2</v>
      </c>
      <c r="J8" s="44">
        <v>4.1000000000000002E-2</v>
      </c>
      <c r="K8" s="44">
        <v>7.1999999999999995E-2</v>
      </c>
      <c r="L8" s="44">
        <v>0.24399999999999999</v>
      </c>
    </row>
  </sheetData>
  <mergeCells count="1">
    <mergeCell ref="A1:L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B38" sqref="B38"/>
    </sheetView>
  </sheetViews>
  <sheetFormatPr defaultRowHeight="15" x14ac:dyDescent="0.25"/>
  <cols>
    <col min="1" max="1" width="28.7109375" style="17" bestFit="1" customWidth="1"/>
    <col min="2" max="2" width="10.85546875" style="26" bestFit="1" customWidth="1"/>
    <col min="3" max="3" width="10" style="20" customWidth="1"/>
    <col min="4" max="4" width="9" style="17" customWidth="1"/>
    <col min="5" max="5" width="10.85546875" style="26" customWidth="1"/>
    <col min="6" max="6" width="10.85546875" style="20" customWidth="1"/>
    <col min="7" max="7" width="10.42578125" style="14" customWidth="1"/>
    <col min="8" max="8" width="9" style="17" customWidth="1"/>
    <col min="9" max="9" width="9.28515625" style="17" customWidth="1"/>
  </cols>
  <sheetData>
    <row r="1" spans="1:11" ht="25.9" customHeight="1" x14ac:dyDescent="0.25">
      <c r="A1" s="61" t="s">
        <v>35</v>
      </c>
      <c r="B1" s="61"/>
      <c r="C1" s="61"/>
      <c r="D1" s="61"/>
      <c r="E1" s="62" t="s">
        <v>36</v>
      </c>
      <c r="F1" s="62"/>
      <c r="G1" s="62"/>
      <c r="H1" s="62"/>
      <c r="I1" s="62"/>
    </row>
    <row r="2" spans="1:11" ht="21.75" customHeight="1" x14ac:dyDescent="0.25">
      <c r="A2" s="64" t="s">
        <v>88</v>
      </c>
      <c r="B2" s="63" t="s">
        <v>68</v>
      </c>
      <c r="C2" s="63"/>
      <c r="D2" s="63"/>
      <c r="E2" s="63"/>
      <c r="F2" s="63"/>
      <c r="G2" s="63"/>
      <c r="H2" s="63"/>
      <c r="I2" s="63"/>
    </row>
    <row r="3" spans="1:11" ht="45" x14ac:dyDescent="0.25">
      <c r="A3" s="65"/>
      <c r="B3" s="27" t="s">
        <v>28</v>
      </c>
      <c r="C3" s="22" t="s">
        <v>37</v>
      </c>
      <c r="D3" s="21" t="s">
        <v>39</v>
      </c>
      <c r="E3" s="27" t="s">
        <v>47</v>
      </c>
      <c r="F3" s="22" t="s">
        <v>38</v>
      </c>
      <c r="G3" s="29" t="s">
        <v>89</v>
      </c>
      <c r="H3" s="21" t="s">
        <v>26</v>
      </c>
      <c r="I3" s="22" t="s">
        <v>40</v>
      </c>
    </row>
    <row r="4" spans="1:11" ht="15.75" customHeight="1" x14ac:dyDescent="0.25">
      <c r="A4" s="23"/>
      <c r="B4" s="28"/>
      <c r="C4" s="24"/>
      <c r="D4" s="23"/>
      <c r="F4" s="24"/>
      <c r="G4" s="30"/>
      <c r="H4" s="23"/>
      <c r="I4" s="24"/>
    </row>
    <row r="5" spans="1:11" x14ac:dyDescent="0.25">
      <c r="A5" s="17" t="s">
        <v>90</v>
      </c>
      <c r="B5" s="26">
        <v>-11536.404</v>
      </c>
      <c r="C5" s="20">
        <v>1.4157999999999999</v>
      </c>
      <c r="D5" s="17">
        <v>18</v>
      </c>
      <c r="I5" s="20"/>
    </row>
    <row r="6" spans="1:11" x14ac:dyDescent="0.25">
      <c r="A6" s="17" t="s">
        <v>86</v>
      </c>
      <c r="B6" s="26">
        <v>-11322.434999999999</v>
      </c>
      <c r="C6" s="20">
        <v>1.4073</v>
      </c>
      <c r="D6" s="17">
        <v>27</v>
      </c>
      <c r="I6" s="20"/>
    </row>
    <row r="7" spans="1:11" x14ac:dyDescent="0.25">
      <c r="A7" s="19" t="s">
        <v>46</v>
      </c>
      <c r="E7" s="26">
        <f>-2*(B5-B6)</f>
        <v>427.93800000000192</v>
      </c>
      <c r="F7" s="20">
        <f>((D5*C5) - (D6*C6)) / (D5-D6)</f>
        <v>1.3903000000000003</v>
      </c>
      <c r="G7" s="14">
        <f>E7/F7</f>
        <v>307.80263252535553</v>
      </c>
      <c r="H7" s="17">
        <f>ABS(D6-D5)</f>
        <v>9</v>
      </c>
      <c r="I7" s="20">
        <f>CHIDIST(G7,H7)</f>
        <v>5.7694698438517299E-61</v>
      </c>
      <c r="K7" s="51"/>
    </row>
    <row r="8" spans="1:11" x14ac:dyDescent="0.25">
      <c r="I8" s="20"/>
    </row>
    <row r="9" spans="1:11" x14ac:dyDescent="0.25">
      <c r="A9" s="17" t="s">
        <v>87</v>
      </c>
      <c r="B9" s="26">
        <v>-12312.951999999999</v>
      </c>
      <c r="C9" s="20">
        <v>0.97250000000000003</v>
      </c>
      <c r="D9" s="17">
        <v>12</v>
      </c>
    </row>
    <row r="10" spans="1:11" x14ac:dyDescent="0.25">
      <c r="A10" s="17" t="s">
        <v>45</v>
      </c>
      <c r="B10" s="26">
        <v>-11322.434999999999</v>
      </c>
      <c r="C10" s="20">
        <v>1.4073</v>
      </c>
      <c r="D10" s="17">
        <v>27</v>
      </c>
    </row>
    <row r="11" spans="1:11" x14ac:dyDescent="0.25">
      <c r="A11" s="19" t="s">
        <v>46</v>
      </c>
      <c r="E11" s="26">
        <f>-2*(B9-B10)</f>
        <v>1981.0339999999997</v>
      </c>
      <c r="F11" s="20">
        <f>((D9*C9) - (D10*C10)) / (D9-D10)</f>
        <v>1.7551400000000001</v>
      </c>
      <c r="G11" s="14">
        <f>E11/F11</f>
        <v>1128.7042629078019</v>
      </c>
      <c r="H11" s="17">
        <f>ABS(D10-D9)</f>
        <v>15</v>
      </c>
      <c r="I11" s="20">
        <f>CHIDIST(G11,H11)</f>
        <v>3.3338709418691664E-231</v>
      </c>
    </row>
    <row r="12" spans="1:11" x14ac:dyDescent="0.25">
      <c r="A12" s="18"/>
    </row>
    <row r="13" spans="1:11" x14ac:dyDescent="0.25">
      <c r="A13" s="17" t="s">
        <v>27</v>
      </c>
      <c r="B13" s="26">
        <v>-11536.404</v>
      </c>
      <c r="C13" s="20">
        <v>1.4157999999999999</v>
      </c>
      <c r="D13" s="17">
        <v>18</v>
      </c>
      <c r="I13" s="20"/>
    </row>
    <row r="14" spans="1:11" x14ac:dyDescent="0.25">
      <c r="A14" s="17" t="s">
        <v>25</v>
      </c>
      <c r="B14" s="26">
        <v>-11340.14</v>
      </c>
      <c r="C14" s="20">
        <v>1.4016999999999999</v>
      </c>
      <c r="D14" s="17">
        <v>19</v>
      </c>
      <c r="I14" s="20"/>
    </row>
    <row r="15" spans="1:11" x14ac:dyDescent="0.25">
      <c r="A15" s="19" t="s">
        <v>46</v>
      </c>
      <c r="E15" s="26">
        <f>-2*(B13-B14)</f>
        <v>392.52800000000207</v>
      </c>
      <c r="F15" s="20">
        <f>((D13*C13) - (D14*C14)) / (D13-D14)</f>
        <v>1.1478999999999999</v>
      </c>
      <c r="G15" s="14">
        <f>E15/F15</f>
        <v>341.95313180590824</v>
      </c>
      <c r="H15" s="17">
        <f>ABS(D14-D13)</f>
        <v>1</v>
      </c>
      <c r="I15" s="20">
        <f>CHIDIST(G15,H15)</f>
        <v>2.3961653034361354E-76</v>
      </c>
    </row>
    <row r="17" spans="1:9" x14ac:dyDescent="0.25">
      <c r="A17" s="17" t="s">
        <v>25</v>
      </c>
      <c r="B17" s="26">
        <v>-11340.14</v>
      </c>
      <c r="C17" s="20">
        <v>1.4016999999999999</v>
      </c>
      <c r="D17" s="17">
        <v>19</v>
      </c>
      <c r="I17" s="20"/>
    </row>
    <row r="18" spans="1:9" x14ac:dyDescent="0.25">
      <c r="A18" s="17" t="s">
        <v>45</v>
      </c>
      <c r="B18" s="26">
        <v>-11322.434999999999</v>
      </c>
      <c r="C18" s="20">
        <v>1.4073</v>
      </c>
      <c r="D18" s="17">
        <v>27</v>
      </c>
      <c r="I18" s="20"/>
    </row>
    <row r="19" spans="1:9" x14ac:dyDescent="0.25">
      <c r="A19" s="19" t="s">
        <v>46</v>
      </c>
      <c r="E19" s="26">
        <f>-2*(B17-B18)</f>
        <v>35.409999999999854</v>
      </c>
      <c r="F19" s="20">
        <f>((D17*C17) - (D18*C18)) / (D17-D18)</f>
        <v>1.4206000000000003</v>
      </c>
      <c r="G19" s="14">
        <f>E19/F19</f>
        <v>24.926087568632862</v>
      </c>
      <c r="H19" s="17">
        <f>ABS(D18-D17)</f>
        <v>8</v>
      </c>
      <c r="I19" s="20">
        <f>CHIDIST(G19,H19)</f>
        <v>1.6000248716557417E-3</v>
      </c>
    </row>
    <row r="21" spans="1:9" x14ac:dyDescent="0.25">
      <c r="A21" s="18"/>
    </row>
    <row r="22" spans="1:9" x14ac:dyDescent="0.25">
      <c r="A22" s="18" t="s">
        <v>48</v>
      </c>
      <c r="B22" s="26">
        <v>-11357.611999999999</v>
      </c>
      <c r="C22" s="20">
        <v>1.4474</v>
      </c>
      <c r="D22" s="17">
        <v>17</v>
      </c>
    </row>
    <row r="23" spans="1:9" x14ac:dyDescent="0.25">
      <c r="A23" s="17" t="s">
        <v>25</v>
      </c>
      <c r="B23" s="26">
        <v>-11340.14</v>
      </c>
      <c r="C23" s="20">
        <v>1.4016999999999999</v>
      </c>
      <c r="D23" s="17">
        <v>19</v>
      </c>
    </row>
    <row r="24" spans="1:9" x14ac:dyDescent="0.25">
      <c r="A24" s="19" t="s">
        <v>46</v>
      </c>
      <c r="E24" s="26">
        <f>-2*(B22-B23)</f>
        <v>34.943999999999505</v>
      </c>
      <c r="F24" s="20">
        <f>((D22*C22) - (D23*C23)) / (D22-D23)</f>
        <v>1.0132499999999993</v>
      </c>
      <c r="G24" s="14">
        <f>E24/F24</f>
        <v>34.487046632123885</v>
      </c>
      <c r="H24" s="17">
        <f>ABS(D23-D22)</f>
        <v>2</v>
      </c>
      <c r="I24" s="20">
        <f>CHIDIST(G24,H24)</f>
        <v>3.2451365451207639E-8</v>
      </c>
    </row>
    <row r="25" spans="1:9" x14ac:dyDescent="0.25">
      <c r="A25" s="18"/>
    </row>
    <row r="26" spans="1:9" x14ac:dyDescent="0.25">
      <c r="A26" s="18" t="s">
        <v>49</v>
      </c>
      <c r="B26" s="26">
        <v>-11341.772999999999</v>
      </c>
      <c r="C26" s="20">
        <v>1.4187000000000001</v>
      </c>
      <c r="D26" s="17">
        <v>17</v>
      </c>
    </row>
    <row r="27" spans="1:9" x14ac:dyDescent="0.25">
      <c r="A27" s="17" t="s">
        <v>25</v>
      </c>
      <c r="B27" s="26">
        <v>-11340.14</v>
      </c>
      <c r="C27" s="20">
        <v>1.4016999999999999</v>
      </c>
      <c r="D27" s="17">
        <v>19</v>
      </c>
    </row>
    <row r="28" spans="1:9" x14ac:dyDescent="0.25">
      <c r="A28" s="19" t="s">
        <v>46</v>
      </c>
      <c r="E28" s="26">
        <f>-2*(B26-B27)</f>
        <v>3.2659999999996217</v>
      </c>
      <c r="F28" s="20">
        <f>((D26*C26) - (D27*C27)) / (D26-D27)</f>
        <v>1.2571999999999992</v>
      </c>
      <c r="G28" s="14">
        <f>E28/F28</f>
        <v>2.5978364619787015</v>
      </c>
      <c r="H28" s="17">
        <f>ABS(D27-D26)</f>
        <v>2</v>
      </c>
      <c r="I28" s="20">
        <f>CHIDIST(G28,H28)</f>
        <v>0.27282676900129793</v>
      </c>
    </row>
    <row r="30" spans="1:9" x14ac:dyDescent="0.25">
      <c r="A30" s="17" t="s">
        <v>50</v>
      </c>
      <c r="B30" s="26">
        <v>-11361.96</v>
      </c>
      <c r="C30" s="20">
        <v>1.3443000000000001</v>
      </c>
      <c r="D30" s="17">
        <v>15</v>
      </c>
    </row>
    <row r="31" spans="1:9" x14ac:dyDescent="0.25">
      <c r="A31" s="18" t="s">
        <v>49</v>
      </c>
      <c r="B31" s="26">
        <v>-11341.772999999999</v>
      </c>
      <c r="C31" s="20">
        <v>1.4187000000000001</v>
      </c>
      <c r="D31" s="17">
        <v>17</v>
      </c>
    </row>
    <row r="32" spans="1:9" x14ac:dyDescent="0.25">
      <c r="A32" s="19" t="s">
        <v>46</v>
      </c>
      <c r="E32" s="26">
        <f>-2*(B30-B31)</f>
        <v>40.373999999999796</v>
      </c>
      <c r="F32" s="20">
        <f>((D30*C30) - (D31*C31)) / (D30-D31)</f>
        <v>1.976700000000001</v>
      </c>
      <c r="G32" s="14">
        <f>E32/F32</f>
        <v>20.424950675367924</v>
      </c>
      <c r="H32" s="17">
        <f>ABS(D31-D30)</f>
        <v>2</v>
      </c>
      <c r="I32" s="20">
        <f>CHIDIST(G32,H32)</f>
        <v>3.6709486899530172E-5</v>
      </c>
    </row>
  </sheetData>
  <mergeCells count="4">
    <mergeCell ref="A1:D1"/>
    <mergeCell ref="E1:I1"/>
    <mergeCell ref="B2:I2"/>
    <mergeCell ref="A2:A3"/>
  </mergeCell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Single-Factor Models</vt:lpstr>
      <vt:lpstr>Multiple-Factor Models</vt:lpstr>
      <vt:lpstr>Model Estimates Table 3</vt:lpstr>
      <vt:lpstr>Factor Model Predictions</vt:lpstr>
      <vt:lpstr>Omega</vt:lpstr>
      <vt:lpstr>Model Fit Table 1</vt:lpstr>
      <vt:lpstr>MLR Comparisons Table 2</vt:lpstr>
    </vt:vector>
  </TitlesOfParts>
  <Company>UNL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Lesa Hoffman</dc:creator>
  <cp:lastModifiedBy>Lesa Hoffman</cp:lastModifiedBy>
  <cp:lastPrinted>2011-08-28T22:58:48Z</cp:lastPrinted>
  <dcterms:created xsi:type="dcterms:W3CDTF">2008-09-24T02:55:16Z</dcterms:created>
  <dcterms:modified xsi:type="dcterms:W3CDTF">2016-09-05T22:12:57Z</dcterms:modified>
</cp:coreProperties>
</file>